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phawut.t\Desktop\MDA\"/>
    </mc:Choice>
  </mc:AlternateContent>
  <xr:revisionPtr revIDLastSave="0" documentId="8_{A252BCA2-8468-4081-89DB-6B48B5A0894E}" xr6:coauthVersionLast="47" xr6:coauthVersionMax="47" xr10:uidLastSave="{00000000-0000-0000-0000-000000000000}"/>
  <bookViews>
    <workbookView xWindow="-28920" yWindow="-120" windowWidth="29040" windowHeight="15840" activeTab="4" xr2:uid="{00000000-000D-0000-FFFF-FFFF00000000}"/>
  </bookViews>
  <sheets>
    <sheet name="bs" sheetId="1" r:id="rId1"/>
    <sheet name="pl" sheetId="10" r:id="rId2"/>
    <sheet name="conso" sheetId="5" r:id="rId3"/>
    <sheet name="company" sheetId="2" r:id="rId4"/>
    <sheet name="cashflow" sheetId="11" r:id="rId5"/>
  </sheets>
  <definedNames>
    <definedName name="_xlnm._FilterDatabase" localSheetId="4" hidden="1">cashflow!#REF!</definedName>
    <definedName name="_xlnm._FilterDatabase" localSheetId="1" hidden="1">pl!#REF!</definedName>
    <definedName name="_xlnm.Print_Area" localSheetId="0">bs!$A$1:$M$82</definedName>
    <definedName name="_xlnm.Print_Area" localSheetId="4">cashflow!$A$1:$M$95</definedName>
    <definedName name="_xlnm.Print_Area" localSheetId="3">company!$A$1:$M$27</definedName>
    <definedName name="_xlnm.Print_Area" localSheetId="2">conso!$A$1:$U$40</definedName>
    <definedName name="_xlnm.Print_Area" localSheetId="1">pl!$A$1:$M$65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2" l="1"/>
  <c r="M16" i="2" l="1"/>
  <c r="I12" i="10"/>
  <c r="K12" i="10"/>
  <c r="M12" i="10"/>
  <c r="I19" i="10"/>
  <c r="K19" i="10"/>
  <c r="M19" i="10"/>
  <c r="Q21" i="5"/>
  <c r="Q14" i="5"/>
  <c r="U14" i="5" l="1"/>
  <c r="U21" i="5"/>
  <c r="M20" i="10"/>
  <c r="M22" i="10" s="1"/>
  <c r="I20" i="10"/>
  <c r="I22" i="10"/>
  <c r="K20" i="10"/>
  <c r="K22" i="10" s="1"/>
  <c r="K24" i="10" s="1"/>
  <c r="G48" i="1"/>
  <c r="I48" i="1"/>
  <c r="K48" i="1"/>
  <c r="M48" i="1"/>
  <c r="I24" i="10" l="1"/>
  <c r="M24" i="10"/>
  <c r="M23" i="2"/>
  <c r="K16" i="1" l="1"/>
  <c r="I81" i="11" l="1"/>
  <c r="K81" i="11"/>
  <c r="M81" i="11"/>
  <c r="I68" i="11"/>
  <c r="K68" i="11"/>
  <c r="M68" i="11"/>
  <c r="I32" i="10"/>
  <c r="M32" i="10"/>
  <c r="I38" i="10"/>
  <c r="K38" i="10"/>
  <c r="M38" i="10"/>
  <c r="I71" i="1"/>
  <c r="K71" i="1"/>
  <c r="M71" i="1"/>
  <c r="I39" i="10" l="1"/>
  <c r="K39" i="10"/>
  <c r="M39" i="10"/>
  <c r="K51" i="10"/>
  <c r="I40" i="10" l="1"/>
  <c r="M40" i="10"/>
  <c r="K40" i="10"/>
  <c r="K56" i="10" s="1"/>
  <c r="G68" i="11"/>
  <c r="I62" i="10" l="1"/>
  <c r="A3" i="11"/>
  <c r="A24" i="2"/>
  <c r="A19" i="2"/>
  <c r="A17" i="2"/>
  <c r="A9" i="2"/>
  <c r="A3" i="2"/>
  <c r="A3" i="5"/>
  <c r="G62" i="10" l="1"/>
  <c r="G81" i="11" l="1"/>
  <c r="M13" i="2"/>
  <c r="Q36" i="5" l="1"/>
  <c r="U36" i="5" s="1"/>
  <c r="Q18" i="5"/>
  <c r="Q24" i="5"/>
  <c r="I17" i="5" l="1"/>
  <c r="I30" i="5"/>
  <c r="I25" i="5"/>
  <c r="U24" i="5"/>
  <c r="U18" i="5"/>
  <c r="I27" i="5" l="1"/>
  <c r="I38" i="5" s="1"/>
  <c r="M53" i="11"/>
  <c r="K53" i="11"/>
  <c r="I53" i="11"/>
  <c r="G53" i="11"/>
  <c r="M49" i="10"/>
  <c r="K49" i="10"/>
  <c r="I49" i="10"/>
  <c r="G49" i="10"/>
  <c r="M39" i="1"/>
  <c r="K39" i="1"/>
  <c r="I39" i="1"/>
  <c r="G39" i="1"/>
  <c r="A36" i="1"/>
  <c r="I37" i="5" l="1"/>
  <c r="I39" i="5" s="1"/>
  <c r="M28" i="5"/>
  <c r="Q28" i="5" s="1"/>
  <c r="S28" i="5"/>
  <c r="S29" i="5"/>
  <c r="Q31" i="5"/>
  <c r="Q33" i="5"/>
  <c r="I58" i="10"/>
  <c r="G58" i="10"/>
  <c r="I53" i="10"/>
  <c r="G53" i="10"/>
  <c r="K21" i="2"/>
  <c r="G38" i="10"/>
  <c r="G32" i="10"/>
  <c r="O30" i="5" s="1"/>
  <c r="G19" i="10"/>
  <c r="G12" i="10"/>
  <c r="I54" i="10" l="1"/>
  <c r="I59" i="10"/>
  <c r="Q29" i="5"/>
  <c r="S30" i="5"/>
  <c r="G20" i="10"/>
  <c r="G22" i="10" s="1"/>
  <c r="G24" i="10" s="1"/>
  <c r="G54" i="10" s="1"/>
  <c r="G39" i="10"/>
  <c r="M51" i="10"/>
  <c r="M73" i="1"/>
  <c r="K73" i="1"/>
  <c r="I73" i="1"/>
  <c r="G71" i="1"/>
  <c r="G73" i="1" l="1"/>
  <c r="M62" i="10"/>
  <c r="M30" i="5"/>
  <c r="K11" i="2"/>
  <c r="G40" i="10"/>
  <c r="G59" i="10" s="1"/>
  <c r="M56" i="10"/>
  <c r="M57" i="1"/>
  <c r="K57" i="1"/>
  <c r="I57" i="1"/>
  <c r="G57" i="1"/>
  <c r="M29" i="1"/>
  <c r="K29" i="1"/>
  <c r="I29" i="1"/>
  <c r="G29" i="1"/>
  <c r="M16" i="1"/>
  <c r="I16" i="1"/>
  <c r="G16" i="1"/>
  <c r="K62" i="10" l="1"/>
  <c r="G58" i="1"/>
  <c r="I30" i="1"/>
  <c r="G30" i="1"/>
  <c r="M30" i="1"/>
  <c r="I58" i="1"/>
  <c r="K58" i="1"/>
  <c r="K74" i="1" s="1"/>
  <c r="M58" i="1"/>
  <c r="K30" i="1"/>
  <c r="G74" i="1" l="1"/>
  <c r="M74" i="1"/>
  <c r="I74" i="1"/>
  <c r="K75" i="1"/>
  <c r="S16" i="5"/>
  <c r="S15" i="5"/>
  <c r="M15" i="5"/>
  <c r="G75" i="1" l="1"/>
  <c r="M75" i="1"/>
  <c r="I75" i="1"/>
  <c r="A50" i="11"/>
  <c r="A46" i="10"/>
  <c r="I8" i="11" l="1"/>
  <c r="I30" i="11" l="1"/>
  <c r="I41" i="11" s="1"/>
  <c r="K8" i="11"/>
  <c r="K30" i="11" s="1"/>
  <c r="K41" i="11" s="1"/>
  <c r="K44" i="11" s="1"/>
  <c r="K83" i="11" s="1"/>
  <c r="K85" i="11" s="1"/>
  <c r="G8" i="11"/>
  <c r="M8" i="11"/>
  <c r="G30" i="11" l="1"/>
  <c r="M30" i="11"/>
  <c r="M41" i="11" s="1"/>
  <c r="I44" i="11"/>
  <c r="K86" i="11"/>
  <c r="K10" i="2"/>
  <c r="K20" i="2"/>
  <c r="G41" i="11" l="1"/>
  <c r="I83" i="11"/>
  <c r="M44" i="11"/>
  <c r="M10" i="2"/>
  <c r="U31" i="5"/>
  <c r="G44" i="11" l="1"/>
  <c r="M83" i="11"/>
  <c r="I85" i="11"/>
  <c r="S17" i="5"/>
  <c r="O17" i="5"/>
  <c r="M17" i="5"/>
  <c r="K17" i="5"/>
  <c r="G17" i="5"/>
  <c r="Q20" i="5"/>
  <c r="G83" i="11" l="1"/>
  <c r="G85" i="11" s="1"/>
  <c r="G86" i="11" s="1"/>
  <c r="I86" i="11"/>
  <c r="M85" i="11"/>
  <c r="K25" i="5"/>
  <c r="K27" i="5" s="1"/>
  <c r="K38" i="5" s="1"/>
  <c r="O25" i="5"/>
  <c r="U20" i="5"/>
  <c r="G25" i="5"/>
  <c r="M25" i="5"/>
  <c r="S25" i="5"/>
  <c r="M86" i="11" l="1"/>
  <c r="S27" i="5"/>
  <c r="S37" i="5" s="1"/>
  <c r="S39" i="5" s="1"/>
  <c r="M27" i="5"/>
  <c r="M37" i="5" s="1"/>
  <c r="M39" i="5" s="1"/>
  <c r="G27" i="5"/>
  <c r="G38" i="5" s="1"/>
  <c r="O27" i="5"/>
  <c r="O37" i="5" s="1"/>
  <c r="U33" i="5"/>
  <c r="K30" i="5"/>
  <c r="G30" i="5"/>
  <c r="E30" i="5"/>
  <c r="E17" i="5"/>
  <c r="Q16" i="5"/>
  <c r="Q15" i="5"/>
  <c r="S38" i="5" l="1"/>
  <c r="M38" i="5"/>
  <c r="O38" i="5"/>
  <c r="E25" i="5"/>
  <c r="Q30" i="5"/>
  <c r="U16" i="5"/>
  <c r="U15" i="5"/>
  <c r="O39" i="5"/>
  <c r="G37" i="5"/>
  <c r="G39" i="5" s="1"/>
  <c r="K37" i="5"/>
  <c r="K39" i="5" s="1"/>
  <c r="Q17" i="5"/>
  <c r="U28" i="5"/>
  <c r="E27" i="5" l="1"/>
  <c r="E38" i="5" s="1"/>
  <c r="Q25" i="5"/>
  <c r="U17" i="5"/>
  <c r="E37" i="5"/>
  <c r="E39" i="5" s="1"/>
  <c r="U29" i="5"/>
  <c r="U30" i="5"/>
  <c r="U25" i="5" l="1"/>
  <c r="Q27" i="5"/>
  <c r="Q38" i="5" s="1"/>
  <c r="U27" i="5" l="1"/>
  <c r="U38" i="5" s="1"/>
  <c r="Q37" i="5"/>
  <c r="Q39" i="5" s="1"/>
  <c r="I22" i="2"/>
  <c r="G22" i="2"/>
  <c r="E22" i="2"/>
  <c r="I12" i="2"/>
  <c r="G12" i="2"/>
  <c r="E12" i="2"/>
  <c r="U37" i="5" l="1"/>
  <c r="U39" i="5" s="1"/>
  <c r="E17" i="2"/>
  <c r="G17" i="2"/>
  <c r="I17" i="2"/>
  <c r="K22" i="2"/>
  <c r="I19" i="2" l="1"/>
  <c r="G19" i="2"/>
  <c r="E19" i="2"/>
  <c r="K12" i="2"/>
  <c r="K17" i="2" l="1"/>
  <c r="E25" i="2"/>
  <c r="E24" i="2"/>
  <c r="G25" i="2"/>
  <c r="G24" i="2"/>
  <c r="I25" i="2"/>
  <c r="I24" i="2"/>
  <c r="K19" i="2" l="1"/>
  <c r="K25" i="2" s="1"/>
  <c r="M11" i="2"/>
  <c r="K24" i="2" l="1"/>
  <c r="M12" i="2"/>
  <c r="M21" i="2"/>
  <c r="M17" i="2" l="1"/>
  <c r="I26" i="2"/>
  <c r="G26" i="2"/>
  <c r="E26" i="2"/>
  <c r="M19" i="2" l="1"/>
  <c r="M25" i="2" s="1"/>
  <c r="M20" i="2"/>
  <c r="M22" i="2" s="1"/>
  <c r="K26" i="2"/>
  <c r="M24" i="2" l="1"/>
  <c r="M26" i="2" s="1"/>
</calcChain>
</file>

<file path=xl/sharedStrings.xml><?xml version="1.0" encoding="utf-8"?>
<sst xmlns="http://schemas.openxmlformats.org/spreadsheetml/2006/main" count="313" uniqueCount="233">
  <si>
    <t>Note</t>
  </si>
  <si>
    <t>Assets</t>
  </si>
  <si>
    <t>Current assets</t>
  </si>
  <si>
    <t>Cash and cash equivalents</t>
  </si>
  <si>
    <t>Other current assets</t>
  </si>
  <si>
    <t>Total current assets</t>
  </si>
  <si>
    <t>Non-current assets</t>
  </si>
  <si>
    <t>Other non-current assets</t>
  </si>
  <si>
    <t>Total non-current assets</t>
  </si>
  <si>
    <t>Total assets</t>
  </si>
  <si>
    <t>Liabilities and shareholders' equity</t>
  </si>
  <si>
    <t>Current liabilities</t>
  </si>
  <si>
    <t>Other current liabilities</t>
  </si>
  <si>
    <t>Total current liabilities</t>
  </si>
  <si>
    <t>Total liabilities</t>
  </si>
  <si>
    <t>Shareholders' equity</t>
  </si>
  <si>
    <t>Share capital</t>
  </si>
  <si>
    <t xml:space="preserve">   Registered</t>
  </si>
  <si>
    <t>Premium on ordinary shares</t>
  </si>
  <si>
    <t>Retained earnings</t>
  </si>
  <si>
    <t xml:space="preserve">   Appropriated - statutory reserve</t>
  </si>
  <si>
    <t xml:space="preserve">   Unappropriated</t>
  </si>
  <si>
    <t>Total shareholders' equity</t>
  </si>
  <si>
    <t>Total liabilities and shareholders' equity</t>
  </si>
  <si>
    <t>Directors</t>
  </si>
  <si>
    <t>Revenues</t>
  </si>
  <si>
    <t>Sales</t>
  </si>
  <si>
    <t>Other income</t>
  </si>
  <si>
    <t>Total revenues</t>
  </si>
  <si>
    <t>Expenses</t>
  </si>
  <si>
    <t>Cost of sales</t>
  </si>
  <si>
    <t>Administrative expenses</t>
  </si>
  <si>
    <t>Total expenses</t>
  </si>
  <si>
    <t>Finance cost</t>
  </si>
  <si>
    <t>Cash flows from operating activities</t>
  </si>
  <si>
    <t xml:space="preserve">   Depreciation and amortisation</t>
  </si>
  <si>
    <t xml:space="preserve">   Inventories</t>
  </si>
  <si>
    <t xml:space="preserve">   Other current assets</t>
  </si>
  <si>
    <t xml:space="preserve">   Other non-current assets</t>
  </si>
  <si>
    <t>Operating liabilities increase (decrease)</t>
  </si>
  <si>
    <t xml:space="preserve">   Other current liabilities</t>
  </si>
  <si>
    <t>Net cash flows from operating activities</t>
  </si>
  <si>
    <t>Cash flows from investing activities</t>
  </si>
  <si>
    <t>Cash flows from financing activities</t>
  </si>
  <si>
    <t>Supplemental cash flows information</t>
  </si>
  <si>
    <t xml:space="preserve">Retained earnings </t>
  </si>
  <si>
    <t>Premium on</t>
  </si>
  <si>
    <t>Appropriated -</t>
  </si>
  <si>
    <t>share capital</t>
  </si>
  <si>
    <t>ordinary shares</t>
  </si>
  <si>
    <t>Statutory reserve</t>
  </si>
  <si>
    <t>Unappropriated</t>
  </si>
  <si>
    <t>Total</t>
  </si>
  <si>
    <t>Inventories</t>
  </si>
  <si>
    <t>Property, plant and equipment</t>
  </si>
  <si>
    <t>Intangible assets</t>
  </si>
  <si>
    <t>Profit or loss:</t>
  </si>
  <si>
    <t>Other comprehensive income:</t>
  </si>
  <si>
    <t>Profit before tax</t>
  </si>
  <si>
    <t xml:space="preserve">Adjustments to reconcile profit before tax to </t>
  </si>
  <si>
    <t xml:space="preserve">   net cash provided by (paid from) operating activities:</t>
  </si>
  <si>
    <t xml:space="preserve">   Interest income</t>
  </si>
  <si>
    <t xml:space="preserve">Profit from operating activities before  </t>
  </si>
  <si>
    <t xml:space="preserve">   changes in operating assets and liabilities</t>
  </si>
  <si>
    <t>Operating assets (increase) decrease</t>
  </si>
  <si>
    <t>Issued and</t>
  </si>
  <si>
    <t>Profit before income tax expenses</t>
  </si>
  <si>
    <t xml:space="preserve">Earnings per share </t>
  </si>
  <si>
    <t>Statement of changes in shareholders' equity</t>
  </si>
  <si>
    <t>paid-up</t>
  </si>
  <si>
    <t>Deferred tax assets</t>
  </si>
  <si>
    <t xml:space="preserve">   Issued and paid-up </t>
  </si>
  <si>
    <t>Statement of comprehensive income</t>
  </si>
  <si>
    <t>Statement of financial position</t>
  </si>
  <si>
    <t>Statement of financial position (continued)</t>
  </si>
  <si>
    <t>Withholding tax deducted at source</t>
  </si>
  <si>
    <t>Separate financial statements</t>
  </si>
  <si>
    <t>Consolidated financial statements</t>
  </si>
  <si>
    <t>financial statements</t>
  </si>
  <si>
    <t>Other components of shareholders' equity</t>
  </si>
  <si>
    <t>of shareholders' equity</t>
  </si>
  <si>
    <t>Other components</t>
  </si>
  <si>
    <t>Other comprehensive income</t>
  </si>
  <si>
    <t>on translation of</t>
  </si>
  <si>
    <t>in foreign currency</t>
  </si>
  <si>
    <t>Exchange differences</t>
  </si>
  <si>
    <t xml:space="preserve">Other comprehensive income to be reclassified </t>
  </si>
  <si>
    <t>Exchange differences on translation of</t>
  </si>
  <si>
    <t xml:space="preserve">   financial statements in foreign currency</t>
  </si>
  <si>
    <t>Other comprehensive income to be reclassified</t>
  </si>
  <si>
    <r>
      <t xml:space="preserve">   </t>
    </r>
    <r>
      <rPr>
        <i/>
        <sz val="11"/>
        <rFont val="Arial"/>
        <family val="2"/>
      </rPr>
      <t>to profit or loss in subsequent periods</t>
    </r>
  </si>
  <si>
    <t>Advance payment for purchasing of molds</t>
  </si>
  <si>
    <t>Non-current liabilities</t>
  </si>
  <si>
    <t>Total non-current liabilities</t>
  </si>
  <si>
    <t>Statement of cash flows</t>
  </si>
  <si>
    <t>Statement of cash flows (continued)</t>
  </si>
  <si>
    <t>Non-cash items consist of:</t>
  </si>
  <si>
    <t>Statement of changes in shareholders' equity (continued)</t>
  </si>
  <si>
    <t>Net increase (decrease) in cash and cash equivalents</t>
  </si>
  <si>
    <r>
      <t xml:space="preserve">   </t>
    </r>
    <r>
      <rPr>
        <sz val="11"/>
        <rFont val="Arial"/>
        <family val="2"/>
      </rPr>
      <t>to profit or loss in subsequent periods - net of income tax</t>
    </r>
  </si>
  <si>
    <t>Restricted bank deposits</t>
  </si>
  <si>
    <t>Investments in subsidiaries</t>
  </si>
  <si>
    <t>Goodwill</t>
  </si>
  <si>
    <t>Current portion of long-term loans from banks</t>
  </si>
  <si>
    <t>Liabilities associated with put options granted</t>
  </si>
  <si>
    <t xml:space="preserve">   to holders of non-controlling interests</t>
  </si>
  <si>
    <t>Deferred tax liabilities</t>
  </si>
  <si>
    <t>Equity attributable to owners of the Company</t>
  </si>
  <si>
    <t>Non-controlling interests of the subsidiaries</t>
  </si>
  <si>
    <t>Thai Plaspac Public Company Limited and its subsidiaries</t>
  </si>
  <si>
    <t>Equity holders of the Company</t>
  </si>
  <si>
    <t>Total comprehensive income attributable to:</t>
  </si>
  <si>
    <t xml:space="preserve">Total equity </t>
  </si>
  <si>
    <t>attributable to</t>
  </si>
  <si>
    <t>owners of the Company</t>
  </si>
  <si>
    <t>Equity attributable</t>
  </si>
  <si>
    <t xml:space="preserve"> to non-controlling</t>
  </si>
  <si>
    <t xml:space="preserve"> interests of</t>
  </si>
  <si>
    <t>the subsidiaries</t>
  </si>
  <si>
    <t xml:space="preserve">   Amortisation of financial fees</t>
  </si>
  <si>
    <t>Acquisition of intangible assets</t>
  </si>
  <si>
    <t>Other comprehensive income not to be reclassified</t>
  </si>
  <si>
    <t xml:space="preserve">   to profit or loss in subsequent periods</t>
  </si>
  <si>
    <t>Less: Income tax effect</t>
  </si>
  <si>
    <t xml:space="preserve">   to profit or loss in subsequent periods - net of income tax</t>
  </si>
  <si>
    <t>Statement of comprehensive income (continued)</t>
  </si>
  <si>
    <t xml:space="preserve">      326,550,000 ordinary shares of Baht 1 each</t>
  </si>
  <si>
    <t xml:space="preserve">      326,549,999 ordinary shares of Baht 1 each</t>
  </si>
  <si>
    <t>Other current financial assets</t>
  </si>
  <si>
    <t>Other non-current financial assets</t>
  </si>
  <si>
    <t>Right-of-use assets</t>
  </si>
  <si>
    <t>Selling and distribution expenses</t>
  </si>
  <si>
    <t>Basic earnings per share</t>
  </si>
  <si>
    <t>The accompanying notes are an integral part of the financial statements.</t>
  </si>
  <si>
    <t>Advance payment for purchasing of raw materials</t>
  </si>
  <si>
    <t>(Unit: Baht)</t>
  </si>
  <si>
    <t>Dividend paid</t>
  </si>
  <si>
    <t xml:space="preserve">   Increase (decrease) in accounts payable for </t>
  </si>
  <si>
    <t>Cash paid for investments in subsidiaries</t>
  </si>
  <si>
    <t>Cash receipt from long-term loans from banks</t>
  </si>
  <si>
    <t>Profit attributable to:</t>
  </si>
  <si>
    <t>Cash paid for lease liabilities</t>
  </si>
  <si>
    <t>Current portion of lease liabilities</t>
  </si>
  <si>
    <t>Profit for the year</t>
  </si>
  <si>
    <t>Other comprehensive income for the year</t>
  </si>
  <si>
    <t>Total comprehensive income for the year</t>
  </si>
  <si>
    <t xml:space="preserve">   Corporate income tax paid</t>
  </si>
  <si>
    <t>Interest received</t>
  </si>
  <si>
    <t>Interest paid</t>
  </si>
  <si>
    <t>Cash and cash equivalents at beginning of year</t>
  </si>
  <si>
    <t>in ownership interest</t>
  </si>
  <si>
    <t xml:space="preserve">      forward exchange contracts</t>
  </si>
  <si>
    <t>Income tax expenses</t>
  </si>
  <si>
    <t>6, 9</t>
  </si>
  <si>
    <t>6, 19</t>
  </si>
  <si>
    <t>Cash and cash equivalents at end of year (Note 7)</t>
  </si>
  <si>
    <t xml:space="preserve">   Loss from fair value measurement of assets associated with </t>
  </si>
  <si>
    <t xml:space="preserve">   Dividend income</t>
  </si>
  <si>
    <t xml:space="preserve">   non-controlling interests of the subsidiary</t>
  </si>
  <si>
    <t>Other non-current financial liabilities</t>
  </si>
  <si>
    <t xml:space="preserve">   of the subsidiaries</t>
  </si>
  <si>
    <t xml:space="preserve">Subsidiary paid dividend to non-controlling </t>
  </si>
  <si>
    <t xml:space="preserve">   interests of the subsidiary</t>
  </si>
  <si>
    <t xml:space="preserve">Increase in liabilities associated with put options </t>
  </si>
  <si>
    <t xml:space="preserve">   granted to non-controlling interests</t>
  </si>
  <si>
    <t>Dividend income</t>
  </si>
  <si>
    <t>6, 13</t>
  </si>
  <si>
    <t>Acquisition of building and equipment</t>
  </si>
  <si>
    <t>Cash paid for purchase of business by the subsidiary</t>
  </si>
  <si>
    <t xml:space="preserve">   Increase in right-of-use assets from lease liabilities</t>
  </si>
  <si>
    <t xml:space="preserve">   Profit attributable to equity holders of the Company</t>
  </si>
  <si>
    <t xml:space="preserve">   Other non-current financial liabilities</t>
  </si>
  <si>
    <t>Cash paid in advance for right-of-use assets</t>
  </si>
  <si>
    <t>Decrease (increase) in other current financial assets</t>
  </si>
  <si>
    <t>Net cash flows from (used in) investing activities</t>
  </si>
  <si>
    <t xml:space="preserve">   short-term loans from banks</t>
  </si>
  <si>
    <t>Short-term loans to related parties</t>
  </si>
  <si>
    <t>Operating profit</t>
  </si>
  <si>
    <t>Decrease (increase) in short-term loans to related parties</t>
  </si>
  <si>
    <t>Cash receipt from dividend from the subsidiaries</t>
  </si>
  <si>
    <t>Balance as at 1 January 2024</t>
  </si>
  <si>
    <t>Balance as at 31 December 2024</t>
  </si>
  <si>
    <t>Bank overdrafts and short-term loans from banks</t>
  </si>
  <si>
    <t>Long-term loans from banks - net of current portion</t>
  </si>
  <si>
    <t>Lease liabilities - net of current portion</t>
  </si>
  <si>
    <t>Surplus (deficit)</t>
  </si>
  <si>
    <t>Loss on exchange</t>
  </si>
  <si>
    <t>Reversal of impairment loss on investment in subsidiary</t>
  </si>
  <si>
    <t xml:space="preserve">Decrease in liabilities associated with put options </t>
  </si>
  <si>
    <t xml:space="preserve">      of the subsidiary</t>
  </si>
  <si>
    <t xml:space="preserve">   Loss on write-off of withholding tax deducted at source</t>
  </si>
  <si>
    <t xml:space="preserve">   Interest expenses</t>
  </si>
  <si>
    <t xml:space="preserve">   Cash receipt from refund of withholding tax deducted at source</t>
  </si>
  <si>
    <t>Repayments of long-term loans from banks</t>
  </si>
  <si>
    <t xml:space="preserve">Cash receipt from long-term loan from </t>
  </si>
  <si>
    <t xml:space="preserve">   Reversal of impairment loss on investment in subsidiary</t>
  </si>
  <si>
    <t>in the subsidiaries</t>
  </si>
  <si>
    <t>Changes in ownership interest in the subsidiaries</t>
  </si>
  <si>
    <t>from changes</t>
  </si>
  <si>
    <t>Cash paid for financial fees</t>
  </si>
  <si>
    <t xml:space="preserve">   from non-controlling interests of the subsidiary</t>
  </si>
  <si>
    <t>Cash paid for purchase of additional investments in subsidiary</t>
  </si>
  <si>
    <t xml:space="preserve">   Gain on lease termination</t>
  </si>
  <si>
    <t>Net foreign exchange difference</t>
  </si>
  <si>
    <t>As at 31 December 2025</t>
  </si>
  <si>
    <t>For the year ended 31 December 2025</t>
  </si>
  <si>
    <t>Balance as at 1 January 2025</t>
  </si>
  <si>
    <t>Balance as at 31 December 2025</t>
  </si>
  <si>
    <t>6, 33</t>
  </si>
  <si>
    <t>Trade and other current receivables</t>
  </si>
  <si>
    <t>Trade and other current payables</t>
  </si>
  <si>
    <t>Corporate income tax payable</t>
  </si>
  <si>
    <t>Non-current provision for employee benefits</t>
  </si>
  <si>
    <t>Deficit from change in ownership interest in the subsidiary</t>
  </si>
  <si>
    <t xml:space="preserve">   Allowance for expected credit losses (reversal)</t>
  </si>
  <si>
    <t xml:space="preserve">   Non-current provision for employee benefits expenses</t>
  </si>
  <si>
    <t xml:space="preserve">   Trade and other current receivables</t>
  </si>
  <si>
    <t xml:space="preserve">   Trade and other current payables</t>
  </si>
  <si>
    <t xml:space="preserve">   Non-current provision for employee benefits</t>
  </si>
  <si>
    <t>Proceeds from sales of equipment</t>
  </si>
  <si>
    <t>Decrease (increase) in other non-current financial assets</t>
  </si>
  <si>
    <t>Decrease (increase) in restricted bank deposits</t>
  </si>
  <si>
    <t xml:space="preserve">      purchasing of equipment</t>
  </si>
  <si>
    <t xml:space="preserve">   Decrease in right-of-use assets from lease termination</t>
  </si>
  <si>
    <t xml:space="preserve">   Decrease in lease liabilities from lease termination</t>
  </si>
  <si>
    <t xml:space="preserve">      call options granted by non-controlling interests</t>
  </si>
  <si>
    <t xml:space="preserve">   Unrealised loss (gain) from fair value measurement of</t>
  </si>
  <si>
    <t>Remeasurement gain (loss) on defined benefit plans</t>
  </si>
  <si>
    <t xml:space="preserve">   Reduction of inventories to net realisable value</t>
  </si>
  <si>
    <t xml:space="preserve">   Gain on disposals/write-off of equipment</t>
  </si>
  <si>
    <t xml:space="preserve">   Unrealised loss on exchange rate</t>
  </si>
  <si>
    <t xml:space="preserve">Increase in bank overdrafts and </t>
  </si>
  <si>
    <t>Net cash flows from (used in) financing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</si>
</sst>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#,##0.0_);\(#,##0.0\)"/>
    <numFmt numFmtId="167" formatCode="0.0%"/>
  </numFmts>
  <fonts count="17">
    <font>
      <sz val="10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sz val="10"/>
      <name val="ApFont"/>
      <charset val="222"/>
    </font>
    <font>
      <sz val="10"/>
      <color theme="1"/>
      <name val="Arial"/>
      <family val="2"/>
    </font>
    <font>
      <sz val="10"/>
      <name val="Arial"/>
      <family val="2"/>
    </font>
    <font>
      <sz val="14"/>
      <name val="CordiaUPC"/>
      <family val="2"/>
      <charset val="222"/>
    </font>
    <font>
      <sz val="14"/>
      <name val="AngsanaUPC"/>
      <family val="1"/>
      <charset val="222"/>
    </font>
    <font>
      <sz val="8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4"/>
      <name val="CordiaUPC"/>
      <family val="2"/>
    </font>
    <font>
      <b/>
      <sz val="16"/>
      <name val="Angsana New"/>
      <family val="1"/>
    </font>
    <font>
      <sz val="16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9" fillId="0" borderId="0"/>
    <xf numFmtId="0" fontId="10" fillId="0" borderId="0"/>
    <xf numFmtId="0" fontId="10" fillId="0" borderId="0"/>
    <xf numFmtId="167" fontId="10" fillId="0" borderId="0"/>
    <xf numFmtId="38" fontId="11" fillId="2" borderId="0" applyNumberFormat="0" applyBorder="0" applyAlignment="0" applyProtection="0"/>
    <xf numFmtId="10" fontId="11" fillId="3" borderId="7" applyNumberFormat="0" applyBorder="0" applyAlignment="0" applyProtection="0"/>
    <xf numFmtId="37" fontId="12" fillId="0" borderId="0"/>
    <xf numFmtId="0" fontId="13" fillId="0" borderId="0"/>
    <xf numFmtId="10" fontId="8" fillId="0" borderId="0" applyFont="0" applyFill="0" applyBorder="0" applyAlignment="0" applyProtection="0"/>
    <xf numFmtId="1" fontId="8" fillId="0" borderId="8" applyNumberFormat="0" applyFill="0" applyAlignment="0" applyProtection="0">
      <alignment horizontal="center" vertical="center"/>
    </xf>
    <xf numFmtId="0" fontId="14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</cellStyleXfs>
  <cellXfs count="74">
    <xf numFmtId="0" fontId="0" fillId="0" borderId="0" xfId="0"/>
    <xf numFmtId="164" fontId="3" fillId="0" borderId="0" xfId="2" applyNumberFormat="1" applyFont="1" applyFill="1" applyAlignment="1">
      <alignment vertical="center"/>
    </xf>
    <xf numFmtId="164" fontId="3" fillId="0" borderId="2" xfId="2" applyNumberFormat="1" applyFont="1" applyFill="1" applyBorder="1" applyAlignment="1">
      <alignment vertical="center"/>
    </xf>
    <xf numFmtId="164" fontId="3" fillId="0" borderId="3" xfId="2" applyNumberFormat="1" applyFont="1" applyFill="1" applyBorder="1" applyAlignment="1">
      <alignment vertical="center"/>
    </xf>
    <xf numFmtId="164" fontId="3" fillId="0" borderId="1" xfId="2" applyNumberFormat="1" applyFont="1" applyFill="1" applyBorder="1" applyAlignment="1">
      <alignment vertical="center"/>
    </xf>
    <xf numFmtId="164" fontId="3" fillId="0" borderId="5" xfId="2" applyNumberFormat="1" applyFont="1" applyFill="1" applyBorder="1" applyAlignment="1">
      <alignment vertical="center"/>
    </xf>
    <xf numFmtId="164" fontId="3" fillId="0" borderId="0" xfId="2" applyNumberFormat="1" applyFont="1" applyFill="1" applyAlignment="1">
      <alignment horizontal="right" vertical="center"/>
    </xf>
    <xf numFmtId="43" fontId="3" fillId="0" borderId="3" xfId="2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8" fontId="2" fillId="0" borderId="0" xfId="0" applyNumberFormat="1" applyFont="1" applyAlignment="1">
      <alignment horizontal="left" vertical="center"/>
    </xf>
    <xf numFmtId="41" fontId="1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7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3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1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41" fontId="3" fillId="0" borderId="1" xfId="1" applyNumberFormat="1" applyFont="1" applyBorder="1" applyAlignment="1">
      <alignment horizontal="right" vertical="center"/>
    </xf>
    <xf numFmtId="41" fontId="3" fillId="0" borderId="0" xfId="1" applyNumberFormat="1" applyFont="1" applyAlignment="1">
      <alignment horizontal="center" vertical="center"/>
    </xf>
    <xf numFmtId="41" fontId="3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7" fontId="3" fillId="0" borderId="0" xfId="0" applyNumberFormat="1" applyFont="1" applyAlignment="1">
      <alignment vertical="center"/>
    </xf>
    <xf numFmtId="41" fontId="3" fillId="0" borderId="1" xfId="1" applyNumberFormat="1" applyFont="1" applyBorder="1" applyAlignment="1">
      <alignment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41" fontId="3" fillId="0" borderId="2" xfId="1" applyNumberFormat="1" applyFont="1" applyBorder="1" applyAlignment="1">
      <alignment horizontal="right" vertical="center"/>
    </xf>
    <xf numFmtId="41" fontId="3" fillId="0" borderId="3" xfId="1" applyNumberFormat="1" applyFont="1" applyBorder="1" applyAlignment="1">
      <alignment horizontal="right" vertical="center"/>
    </xf>
    <xf numFmtId="38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5" fillId="0" borderId="0" xfId="1" applyNumberFormat="1" applyFont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/>
    </xf>
    <xf numFmtId="41" fontId="3" fillId="0" borderId="3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7" fontId="3" fillId="0" borderId="2" xfId="0" applyNumberFormat="1" applyFont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vertical="center"/>
    </xf>
    <xf numFmtId="38" fontId="5" fillId="0" borderId="0" xfId="1" applyNumberFormat="1" applyFont="1" applyAlignment="1">
      <alignment horizontal="center" vertical="center"/>
    </xf>
    <xf numFmtId="38" fontId="3" fillId="0" borderId="0" xfId="0" applyNumberFormat="1" applyFont="1" applyAlignment="1">
      <alignment horizontal="left" vertical="center"/>
    </xf>
    <xf numFmtId="41" fontId="3" fillId="0" borderId="2" xfId="1" applyNumberFormat="1" applyFont="1" applyBorder="1" applyAlignment="1">
      <alignment vertical="center"/>
    </xf>
    <xf numFmtId="38" fontId="5" fillId="0" borderId="0" xfId="0" applyNumberFormat="1" applyFont="1" applyAlignment="1">
      <alignment horizontal="left" vertical="center"/>
    </xf>
    <xf numFmtId="38" fontId="1" fillId="0" borderId="0" xfId="0" applyNumberFormat="1" applyFont="1" applyAlignment="1">
      <alignment horizontal="center" vertical="center"/>
    </xf>
    <xf numFmtId="38" fontId="1" fillId="0" borderId="0" xfId="1" applyNumberFormat="1" applyFont="1" applyAlignment="1">
      <alignment horizontal="center" vertical="center"/>
    </xf>
    <xf numFmtId="38" fontId="3" fillId="0" borderId="0" xfId="1" applyNumberFormat="1" applyFont="1" applyAlignment="1">
      <alignment vertical="center"/>
    </xf>
    <xf numFmtId="41" fontId="3" fillId="0" borderId="6" xfId="1" applyNumberFormat="1" applyFont="1" applyBorder="1" applyAlignment="1">
      <alignment vertical="center"/>
    </xf>
    <xf numFmtId="165" fontId="3" fillId="0" borderId="3" xfId="1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38" fontId="3" fillId="0" borderId="0" xfId="0" quotePrefix="1" applyNumberFormat="1" applyFont="1" applyAlignment="1">
      <alignment horizontal="left" vertical="center"/>
    </xf>
    <xf numFmtId="38" fontId="5" fillId="0" borderId="0" xfId="1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38" fontId="3" fillId="0" borderId="4" xfId="0" applyNumberFormat="1" applyFont="1" applyBorder="1" applyAlignment="1">
      <alignment vertical="center"/>
    </xf>
    <xf numFmtId="164" fontId="16" fillId="0" borderId="0" xfId="2" applyNumberFormat="1" applyFont="1" applyFill="1" applyBorder="1" applyAlignment="1">
      <alignment horizontal="right" vertical="center"/>
    </xf>
    <xf numFmtId="164" fontId="16" fillId="0" borderId="0" xfId="2" applyNumberFormat="1" applyFont="1" applyFill="1" applyBorder="1" applyAlignment="1">
      <alignment vertical="center"/>
    </xf>
    <xf numFmtId="41" fontId="15" fillId="0" borderId="0" xfId="1" applyNumberFormat="1" applyFont="1" applyAlignment="1">
      <alignment horizontal="left" vertical="center"/>
    </xf>
    <xf numFmtId="0" fontId="16" fillId="0" borderId="0" xfId="1" applyFont="1" applyAlignment="1">
      <alignment vertical="center"/>
    </xf>
    <xf numFmtId="0" fontId="16" fillId="0" borderId="0" xfId="1" quotePrefix="1" applyFont="1" applyAlignment="1">
      <alignment horizontal="center" vertical="center"/>
    </xf>
    <xf numFmtId="41" fontId="16" fillId="0" borderId="0" xfId="1" applyNumberFormat="1" applyFont="1" applyAlignment="1">
      <alignment vertical="center"/>
    </xf>
    <xf numFmtId="41" fontId="16" fillId="0" borderId="0" xfId="1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7">
    <cellStyle name="Comma" xfId="2" builtinId="3"/>
    <cellStyle name="Comma 2" xfId="15" xr:uid="{4D69ED24-7278-4611-BF6D-D99452B51D7D}"/>
    <cellStyle name="comma zerodec" xfId="4" xr:uid="{0EC2D96D-0187-4071-898E-BA82B9FF57CA}"/>
    <cellStyle name="Currency1" xfId="5" xr:uid="{5B165CED-21F6-4AAE-AE42-D9616156F9BF}"/>
    <cellStyle name="Dollar (zero dec)" xfId="6" xr:uid="{FB4F5ECC-E759-4804-A3D4-051A0BBEC6F9}"/>
    <cellStyle name="Grey" xfId="7" xr:uid="{8316AF34-515C-4390-B3C6-C011B95E58D1}"/>
    <cellStyle name="Input [yellow]" xfId="8" xr:uid="{5721E7B8-C6A7-4621-B1FB-4987D85D2B99}"/>
    <cellStyle name="no dec" xfId="9" xr:uid="{57E1C25F-7CE7-45B0-AC48-D2235F66AF3B}"/>
    <cellStyle name="Normal" xfId="0" builtinId="0"/>
    <cellStyle name="Normal - Style1" xfId="10" xr:uid="{CF1415A2-6BB4-4A89-B605-9B02F8411E18}"/>
    <cellStyle name="Normal 10" xfId="22" xr:uid="{610658D0-D893-4DD8-8FA2-D70AB0A68523}"/>
    <cellStyle name="Normal 11" xfId="23" xr:uid="{A6324470-B5D1-4F32-B326-AB44805E1349}"/>
    <cellStyle name="Normal 12" xfId="24" xr:uid="{6E69D510-5E26-407B-A61D-426D9DDA753D}"/>
    <cellStyle name="Normal 13" xfId="25" xr:uid="{48908933-3694-4B99-B4BF-37F18ED8D55D}"/>
    <cellStyle name="Normal 14 2" xfId="26" xr:uid="{BFB3D185-CE99-4116-8047-05FE472CCFD9}"/>
    <cellStyle name="Normal 2" xfId="1" xr:uid="{00000000-0005-0000-0000-000001000000}"/>
    <cellStyle name="Normal 2 2" xfId="3" xr:uid="{CDF262AE-E245-487F-B1EE-56FC623F77FC}"/>
    <cellStyle name="Normal 3" xfId="14" xr:uid="{497D2C27-F81A-46E3-B34A-747480CA1C18}"/>
    <cellStyle name="Normal 3 2" xfId="13" xr:uid="{C02EE76D-BC7E-4E58-A420-6643316A2BAD}"/>
    <cellStyle name="Normal 4" xfId="17" xr:uid="{D40B277D-4C5E-4440-8CDF-78A2D712B63E}"/>
    <cellStyle name="Normal 5" xfId="18" xr:uid="{D46969B2-BD99-453E-8117-612EEEBC6985}"/>
    <cellStyle name="Normal 6" xfId="19" xr:uid="{31A0C539-8B3A-4FA4-B567-A29E3587736E}"/>
    <cellStyle name="Normal 7" xfId="20" xr:uid="{54B20A05-7379-447A-AA22-C02F570F757D}"/>
    <cellStyle name="Normal 8" xfId="21" xr:uid="{683A3AEB-D617-4515-B6AE-1393F6A5A299}"/>
    <cellStyle name="Normal 9" xfId="16" xr:uid="{410330DB-01E2-4DB5-B66D-47ED7F434B09}"/>
    <cellStyle name="Percent [2]" xfId="11" xr:uid="{748161F1-D6F2-4175-BDA0-FE412D339278}"/>
    <cellStyle name="Quantity" xfId="12" xr:uid="{0E63D15D-74B8-4EED-957D-FD824A860D66}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showGridLines="0" view="pageBreakPreview" zoomScale="70" zoomScaleNormal="100" zoomScaleSheetLayoutView="70" workbookViewId="0">
      <selection activeCell="O1" sqref="O1:P1048576"/>
    </sheetView>
  </sheetViews>
  <sheetFormatPr defaultColWidth="10.54296875" defaultRowHeight="21.75" customHeight="1"/>
  <cols>
    <col min="1" max="3" width="11.81640625" style="18" customWidth="1"/>
    <col min="4" max="4" width="14.81640625" style="18" customWidth="1"/>
    <col min="5" max="5" width="6.1796875" style="35" customWidth="1"/>
    <col min="6" max="6" width="1.54296875" style="35" customWidth="1"/>
    <col min="7" max="7" width="18.54296875" style="35" customWidth="1"/>
    <col min="8" max="8" width="1.54296875" style="35" customWidth="1"/>
    <col min="9" max="9" width="18.54296875" style="35" customWidth="1"/>
    <col min="10" max="10" width="1.54296875" style="35" customWidth="1"/>
    <col min="11" max="11" width="18.54296875" style="17" customWidth="1"/>
    <col min="12" max="12" width="1.54296875" style="35" customWidth="1"/>
    <col min="13" max="13" width="18.54296875" style="17" customWidth="1"/>
    <col min="14" max="14" width="10.54296875" style="18"/>
    <col min="15" max="15" width="15.453125" style="68" customWidth="1"/>
    <col min="16" max="16384" width="10.54296875" style="18"/>
  </cols>
  <sheetData>
    <row r="1" spans="1:15" s="12" customFormat="1" ht="21.75" customHeight="1">
      <c r="A1" s="8" t="s">
        <v>109</v>
      </c>
      <c r="B1" s="8"/>
      <c r="C1" s="8"/>
      <c r="D1" s="13"/>
      <c r="E1" s="10"/>
      <c r="F1" s="10"/>
      <c r="G1" s="10"/>
      <c r="H1" s="10"/>
      <c r="I1" s="10"/>
      <c r="J1" s="10"/>
      <c r="K1" s="11"/>
      <c r="L1" s="10"/>
      <c r="M1" s="11"/>
      <c r="O1" s="65"/>
    </row>
    <row r="2" spans="1:15" s="12" customFormat="1" ht="21.75" customHeight="1">
      <c r="A2" s="8" t="s">
        <v>73</v>
      </c>
      <c r="B2" s="8"/>
      <c r="C2" s="8"/>
      <c r="D2" s="13"/>
      <c r="E2" s="10"/>
      <c r="F2" s="10"/>
      <c r="G2" s="10"/>
      <c r="H2" s="10"/>
      <c r="I2" s="10"/>
      <c r="J2" s="10"/>
      <c r="K2" s="11"/>
      <c r="L2" s="10"/>
      <c r="M2" s="11"/>
      <c r="O2" s="65"/>
    </row>
    <row r="3" spans="1:15" s="13" customFormat="1" ht="21.75" customHeight="1">
      <c r="A3" s="8" t="s">
        <v>204</v>
      </c>
      <c r="B3" s="8"/>
      <c r="C3" s="8"/>
      <c r="H3" s="11"/>
      <c r="J3" s="11"/>
      <c r="K3" s="11"/>
      <c r="L3" s="11"/>
      <c r="M3" s="11"/>
      <c r="O3" s="65"/>
    </row>
    <row r="4" spans="1:15" s="15" customFormat="1" ht="21.75" customHeight="1">
      <c r="D4" s="16"/>
      <c r="E4" s="16"/>
      <c r="K4" s="19"/>
      <c r="M4" s="19" t="s">
        <v>135</v>
      </c>
      <c r="O4" s="66"/>
    </row>
    <row r="5" spans="1:15" s="15" customFormat="1" ht="21.75" customHeight="1">
      <c r="D5" s="16"/>
      <c r="E5" s="16"/>
      <c r="G5" s="70" t="s">
        <v>77</v>
      </c>
      <c r="H5" s="70"/>
      <c r="I5" s="70"/>
      <c r="K5" s="70" t="s">
        <v>76</v>
      </c>
      <c r="L5" s="70"/>
      <c r="M5" s="70"/>
    </row>
    <row r="6" spans="1:15" s="15" customFormat="1" ht="21.75" customHeight="1">
      <c r="D6" s="16"/>
      <c r="E6" s="21" t="s">
        <v>0</v>
      </c>
      <c r="G6" s="57">
        <v>2025</v>
      </c>
      <c r="H6" s="20"/>
      <c r="I6" s="57">
        <v>2024</v>
      </c>
      <c r="J6" s="20"/>
      <c r="K6" s="57">
        <v>2025</v>
      </c>
      <c r="L6" s="20"/>
      <c r="M6" s="57">
        <v>2024</v>
      </c>
      <c r="O6" s="67"/>
    </row>
    <row r="7" spans="1:15" ht="21.75" customHeight="1">
      <c r="A7" s="22" t="s">
        <v>1</v>
      </c>
      <c r="G7" s="58"/>
      <c r="K7" s="58"/>
      <c r="M7" s="58"/>
    </row>
    <row r="8" spans="1:15" ht="21.75" customHeight="1">
      <c r="A8" s="22" t="s">
        <v>2</v>
      </c>
      <c r="D8" s="31"/>
      <c r="E8" s="32"/>
      <c r="F8" s="32"/>
      <c r="G8" s="17"/>
      <c r="H8" s="32"/>
      <c r="I8" s="32"/>
      <c r="J8" s="32"/>
      <c r="L8" s="32"/>
      <c r="O8" s="64"/>
    </row>
    <row r="9" spans="1:15" ht="21.75" customHeight="1">
      <c r="A9" s="59" t="s">
        <v>3</v>
      </c>
      <c r="D9" s="31"/>
      <c r="E9" s="48">
        <v>7</v>
      </c>
      <c r="F9" s="48"/>
      <c r="G9" s="6">
        <v>292889479</v>
      </c>
      <c r="H9" s="6"/>
      <c r="I9" s="6">
        <v>291008979</v>
      </c>
      <c r="J9" s="6"/>
      <c r="K9" s="6">
        <v>22176576</v>
      </c>
      <c r="L9" s="6"/>
      <c r="M9" s="6">
        <v>96659470</v>
      </c>
      <c r="O9" s="63"/>
    </row>
    <row r="10" spans="1:15" ht="21.75" customHeight="1">
      <c r="A10" s="49" t="s">
        <v>209</v>
      </c>
      <c r="D10" s="31"/>
      <c r="E10" s="48" t="s">
        <v>153</v>
      </c>
      <c r="F10" s="48"/>
      <c r="G10" s="6">
        <v>1377732156</v>
      </c>
      <c r="H10" s="6"/>
      <c r="I10" s="6">
        <v>1475230295</v>
      </c>
      <c r="J10" s="6"/>
      <c r="K10" s="6">
        <v>400700296</v>
      </c>
      <c r="L10" s="6"/>
      <c r="M10" s="6">
        <v>448589283</v>
      </c>
      <c r="O10" s="63"/>
    </row>
    <row r="11" spans="1:15" ht="21.75" customHeight="1">
      <c r="A11" s="49" t="s">
        <v>176</v>
      </c>
      <c r="D11" s="31"/>
      <c r="E11" s="48">
        <v>6</v>
      </c>
      <c r="F11" s="48"/>
      <c r="G11" s="27">
        <v>0</v>
      </c>
      <c r="H11" s="6"/>
      <c r="I11" s="27">
        <v>0</v>
      </c>
      <c r="J11" s="6"/>
      <c r="K11" s="27">
        <v>361442467</v>
      </c>
      <c r="L11" s="6"/>
      <c r="M11" s="6">
        <v>401928632</v>
      </c>
    </row>
    <row r="12" spans="1:15" ht="21.75" customHeight="1">
      <c r="A12" s="49" t="s">
        <v>53</v>
      </c>
      <c r="D12" s="31"/>
      <c r="E12" s="48">
        <v>10</v>
      </c>
      <c r="F12" s="48"/>
      <c r="G12" s="6">
        <v>663884843</v>
      </c>
      <c r="H12" s="6"/>
      <c r="I12" s="6">
        <v>644672515</v>
      </c>
      <c r="J12" s="6"/>
      <c r="K12" s="6">
        <v>126666008</v>
      </c>
      <c r="L12" s="6"/>
      <c r="M12" s="6">
        <v>140100255</v>
      </c>
      <c r="O12" s="63"/>
    </row>
    <row r="13" spans="1:15" ht="21.75" customHeight="1">
      <c r="A13" s="49" t="s">
        <v>134</v>
      </c>
      <c r="E13" s="48"/>
      <c r="F13" s="60"/>
      <c r="G13" s="27">
        <v>77674317</v>
      </c>
      <c r="H13" s="6"/>
      <c r="I13" s="27">
        <v>22192459</v>
      </c>
      <c r="J13" s="6"/>
      <c r="K13" s="27">
        <v>0</v>
      </c>
      <c r="L13" s="6"/>
      <c r="M13" s="27">
        <v>0</v>
      </c>
    </row>
    <row r="14" spans="1:15" ht="21.75" customHeight="1">
      <c r="A14" s="59" t="s">
        <v>128</v>
      </c>
      <c r="D14" s="31"/>
      <c r="E14" s="48">
        <v>8</v>
      </c>
      <c r="F14" s="48"/>
      <c r="G14" s="27">
        <v>7618320</v>
      </c>
      <c r="H14" s="6"/>
      <c r="I14" s="27">
        <v>11004085</v>
      </c>
      <c r="J14" s="6"/>
      <c r="K14" s="27">
        <v>0</v>
      </c>
      <c r="L14" s="6"/>
      <c r="M14" s="27">
        <v>28862</v>
      </c>
    </row>
    <row r="15" spans="1:15" ht="21.75" customHeight="1">
      <c r="A15" s="49" t="s">
        <v>4</v>
      </c>
      <c r="E15" s="48">
        <v>11</v>
      </c>
      <c r="F15" s="60"/>
      <c r="G15" s="6">
        <v>105961192</v>
      </c>
      <c r="H15" s="6"/>
      <c r="I15" s="6">
        <v>79755878</v>
      </c>
      <c r="J15" s="6"/>
      <c r="K15" s="6">
        <v>33892406</v>
      </c>
      <c r="L15" s="6"/>
      <c r="M15" s="6">
        <v>26774774</v>
      </c>
      <c r="O15" s="63"/>
    </row>
    <row r="16" spans="1:15" ht="21.75" customHeight="1">
      <c r="A16" s="12" t="s">
        <v>5</v>
      </c>
      <c r="E16" s="60"/>
      <c r="F16" s="60"/>
      <c r="G16" s="2">
        <f>SUM(G9:G15)</f>
        <v>2525760307</v>
      </c>
      <c r="H16" s="1"/>
      <c r="I16" s="2">
        <f>SUM(I9:I15)</f>
        <v>2523864211</v>
      </c>
      <c r="J16" s="1"/>
      <c r="K16" s="2">
        <f>SUM(K9:K15)</f>
        <v>944877753</v>
      </c>
      <c r="L16" s="1"/>
      <c r="M16" s="2">
        <f>SUM(M9:M15)</f>
        <v>1114081276</v>
      </c>
      <c r="O16" s="64"/>
    </row>
    <row r="17" spans="1:15" ht="21.75" customHeight="1">
      <c r="A17" s="12" t="s">
        <v>6</v>
      </c>
      <c r="E17" s="60"/>
      <c r="F17" s="48"/>
      <c r="G17" s="1"/>
      <c r="H17" s="1"/>
      <c r="I17" s="1"/>
      <c r="J17" s="1"/>
      <c r="K17" s="1"/>
      <c r="L17" s="1"/>
      <c r="M17" s="1"/>
      <c r="O17" s="64"/>
    </row>
    <row r="18" spans="1:15" ht="21.75" customHeight="1">
      <c r="A18" s="49" t="s">
        <v>100</v>
      </c>
      <c r="E18" s="48">
        <v>12</v>
      </c>
      <c r="F18" s="48"/>
      <c r="G18" s="1">
        <v>17851814</v>
      </c>
      <c r="H18" s="1"/>
      <c r="I18" s="1">
        <v>19109174</v>
      </c>
      <c r="J18" s="1"/>
      <c r="K18" s="27">
        <v>0</v>
      </c>
      <c r="L18" s="1"/>
      <c r="M18" s="27">
        <v>256173</v>
      </c>
    </row>
    <row r="19" spans="1:15" ht="21.75" customHeight="1">
      <c r="A19" s="49" t="s">
        <v>129</v>
      </c>
      <c r="E19" s="48">
        <v>8</v>
      </c>
      <c r="F19" s="48"/>
      <c r="G19" s="1">
        <v>47869</v>
      </c>
      <c r="H19" s="1"/>
      <c r="I19" s="1">
        <v>20721</v>
      </c>
      <c r="J19" s="1"/>
      <c r="K19" s="27">
        <v>0</v>
      </c>
      <c r="L19" s="1"/>
      <c r="M19" s="27">
        <v>0</v>
      </c>
    </row>
    <row r="20" spans="1:15" ht="21.75" customHeight="1">
      <c r="A20" s="49" t="s">
        <v>101</v>
      </c>
      <c r="E20" s="48">
        <v>13</v>
      </c>
      <c r="F20" s="48"/>
      <c r="G20" s="27">
        <v>0</v>
      </c>
      <c r="H20" s="6"/>
      <c r="I20" s="27">
        <v>0</v>
      </c>
      <c r="J20" s="6"/>
      <c r="K20" s="27">
        <v>3832584008</v>
      </c>
      <c r="L20" s="6"/>
      <c r="M20" s="27">
        <v>3832584008</v>
      </c>
    </row>
    <row r="21" spans="1:15" ht="21.75" customHeight="1">
      <c r="A21" s="15" t="s">
        <v>54</v>
      </c>
      <c r="E21" s="48">
        <v>14</v>
      </c>
      <c r="F21" s="48"/>
      <c r="G21" s="6">
        <v>2538740425</v>
      </c>
      <c r="H21" s="6"/>
      <c r="I21" s="6">
        <v>2687052989</v>
      </c>
      <c r="J21" s="6"/>
      <c r="K21" s="6">
        <v>388349775</v>
      </c>
      <c r="L21" s="6"/>
      <c r="M21" s="6">
        <v>345501603</v>
      </c>
      <c r="O21" s="63"/>
    </row>
    <row r="22" spans="1:15" ht="21.75" customHeight="1">
      <c r="A22" s="49" t="s">
        <v>130</v>
      </c>
      <c r="E22" s="48">
        <v>22</v>
      </c>
      <c r="F22" s="48"/>
      <c r="G22" s="6">
        <v>267894045</v>
      </c>
      <c r="H22" s="6"/>
      <c r="I22" s="6">
        <v>187585033</v>
      </c>
      <c r="J22" s="6"/>
      <c r="K22" s="6">
        <v>6021398</v>
      </c>
      <c r="L22" s="6"/>
      <c r="M22" s="27">
        <v>3900312</v>
      </c>
      <c r="O22" s="63"/>
    </row>
    <row r="23" spans="1:15" ht="21.75" customHeight="1">
      <c r="A23" s="15" t="s">
        <v>102</v>
      </c>
      <c r="E23" s="48">
        <v>15</v>
      </c>
      <c r="F23" s="48"/>
      <c r="G23" s="6">
        <v>1489818365</v>
      </c>
      <c r="H23" s="6"/>
      <c r="I23" s="6">
        <v>1596471559</v>
      </c>
      <c r="J23" s="6"/>
      <c r="K23" s="27">
        <v>0</v>
      </c>
      <c r="L23" s="6"/>
      <c r="M23" s="27">
        <v>0</v>
      </c>
    </row>
    <row r="24" spans="1:15" ht="21.75" customHeight="1">
      <c r="A24" s="15" t="s">
        <v>55</v>
      </c>
      <c r="E24" s="48">
        <v>16</v>
      </c>
      <c r="F24" s="48"/>
      <c r="G24" s="6">
        <v>348350396</v>
      </c>
      <c r="H24" s="6"/>
      <c r="I24" s="6">
        <v>439093087</v>
      </c>
      <c r="J24" s="6"/>
      <c r="K24" s="6">
        <v>1106858</v>
      </c>
      <c r="L24" s="6"/>
      <c r="M24" s="6">
        <v>1573661</v>
      </c>
      <c r="O24" s="63"/>
    </row>
    <row r="25" spans="1:15" ht="21.75" customHeight="1">
      <c r="A25" s="15" t="s">
        <v>70</v>
      </c>
      <c r="E25" s="48">
        <v>28</v>
      </c>
      <c r="F25" s="48"/>
      <c r="G25" s="6">
        <v>15365000</v>
      </c>
      <c r="H25" s="6"/>
      <c r="I25" s="6">
        <v>18302013</v>
      </c>
      <c r="J25" s="6"/>
      <c r="K25" s="6">
        <v>11541762</v>
      </c>
      <c r="L25" s="6"/>
      <c r="M25" s="6">
        <v>10639292</v>
      </c>
      <c r="O25" s="63"/>
    </row>
    <row r="26" spans="1:15" ht="21.75" customHeight="1">
      <c r="A26" s="15" t="s">
        <v>75</v>
      </c>
      <c r="E26" s="48">
        <v>17</v>
      </c>
      <c r="F26" s="60"/>
      <c r="G26" s="27">
        <v>0</v>
      </c>
      <c r="H26" s="6"/>
      <c r="I26" s="6">
        <v>34811276</v>
      </c>
      <c r="J26" s="6"/>
      <c r="K26" s="27">
        <v>0</v>
      </c>
      <c r="L26" s="6"/>
      <c r="M26" s="6">
        <v>34811276</v>
      </c>
    </row>
    <row r="27" spans="1:15" ht="21.75" customHeight="1">
      <c r="A27" s="49" t="s">
        <v>91</v>
      </c>
      <c r="D27" s="31"/>
      <c r="E27" s="48"/>
      <c r="F27" s="48"/>
      <c r="G27" s="6">
        <v>39300324</v>
      </c>
      <c r="H27" s="6"/>
      <c r="I27" s="6">
        <v>20605511</v>
      </c>
      <c r="J27" s="6"/>
      <c r="K27" s="6">
        <v>35877468</v>
      </c>
      <c r="L27" s="6"/>
      <c r="M27" s="6">
        <v>18804059</v>
      </c>
      <c r="O27" s="63"/>
    </row>
    <row r="28" spans="1:15" ht="21.75" customHeight="1">
      <c r="A28" s="15" t="s">
        <v>7</v>
      </c>
      <c r="D28" s="31"/>
      <c r="E28" s="48"/>
      <c r="F28" s="48"/>
      <c r="G28" s="6">
        <v>84789477</v>
      </c>
      <c r="H28" s="6"/>
      <c r="I28" s="6">
        <v>82358702</v>
      </c>
      <c r="J28" s="6"/>
      <c r="K28" s="6">
        <v>6904738</v>
      </c>
      <c r="L28" s="6"/>
      <c r="M28" s="6">
        <v>8693373</v>
      </c>
      <c r="O28" s="63"/>
    </row>
    <row r="29" spans="1:15" ht="21.75" customHeight="1">
      <c r="A29" s="12" t="s">
        <v>8</v>
      </c>
      <c r="D29" s="31"/>
      <c r="E29" s="60"/>
      <c r="F29" s="48"/>
      <c r="G29" s="2">
        <f>SUM(G18:G28)</f>
        <v>4802157715</v>
      </c>
      <c r="H29" s="1"/>
      <c r="I29" s="2">
        <f>SUM(I18:I28)</f>
        <v>5085410065</v>
      </c>
      <c r="J29" s="1"/>
      <c r="K29" s="2">
        <f>SUM(K18:K28)</f>
        <v>4282386007</v>
      </c>
      <c r="L29" s="1"/>
      <c r="M29" s="2">
        <f>SUM(M18:M28)</f>
        <v>4256763757</v>
      </c>
      <c r="O29" s="64"/>
    </row>
    <row r="30" spans="1:15" ht="21.75" customHeight="1" thickBot="1">
      <c r="A30" s="22" t="s">
        <v>9</v>
      </c>
      <c r="D30" s="31"/>
      <c r="E30" s="48"/>
      <c r="F30" s="48"/>
      <c r="G30" s="3">
        <f>SUM(G16,G29)</f>
        <v>7327918022</v>
      </c>
      <c r="H30" s="1"/>
      <c r="I30" s="3">
        <f>SUM(I16,I29)</f>
        <v>7609274276</v>
      </c>
      <c r="J30" s="1"/>
      <c r="K30" s="3">
        <f>SUM(K16,K29)</f>
        <v>5227263760</v>
      </c>
      <c r="L30" s="1"/>
      <c r="M30" s="3">
        <f>SUM(M16,M29)</f>
        <v>5370845033</v>
      </c>
      <c r="O30" s="64"/>
    </row>
    <row r="31" spans="1:15" ht="21.75" customHeight="1" thickTop="1">
      <c r="A31" s="22"/>
      <c r="D31" s="31"/>
      <c r="E31" s="48"/>
      <c r="F31" s="48"/>
      <c r="G31" s="54"/>
      <c r="H31" s="27"/>
      <c r="I31" s="54"/>
      <c r="J31" s="27"/>
      <c r="K31" s="54"/>
      <c r="L31" s="27"/>
      <c r="M31" s="54"/>
    </row>
    <row r="32" spans="1:15" ht="21.75" customHeight="1">
      <c r="A32" s="22"/>
      <c r="D32" s="31"/>
      <c r="E32" s="48"/>
      <c r="F32" s="48"/>
      <c r="G32" s="54"/>
      <c r="H32" s="27"/>
      <c r="I32" s="54"/>
      <c r="J32" s="27"/>
      <c r="K32" s="54"/>
      <c r="L32" s="27"/>
      <c r="M32" s="54"/>
    </row>
    <row r="33" spans="1:15" ht="21.75" customHeight="1">
      <c r="A33" s="18" t="s">
        <v>133</v>
      </c>
      <c r="D33" s="31"/>
      <c r="E33" s="32"/>
      <c r="F33" s="32"/>
      <c r="G33" s="32"/>
      <c r="H33" s="32"/>
      <c r="I33" s="32"/>
      <c r="J33" s="32"/>
      <c r="L33" s="32"/>
    </row>
    <row r="34" spans="1:15" s="12" customFormat="1" ht="21.75" customHeight="1">
      <c r="A34" s="8" t="s">
        <v>109</v>
      </c>
      <c r="B34" s="8"/>
      <c r="C34" s="8"/>
      <c r="D34" s="13"/>
      <c r="E34" s="10"/>
      <c r="F34" s="10"/>
      <c r="G34" s="10"/>
      <c r="H34" s="10"/>
      <c r="I34" s="10"/>
      <c r="J34" s="10"/>
      <c r="K34" s="11"/>
      <c r="L34" s="10"/>
      <c r="M34" s="11"/>
      <c r="O34" s="65"/>
    </row>
    <row r="35" spans="1:15" s="12" customFormat="1" ht="21.75" customHeight="1">
      <c r="A35" s="8" t="s">
        <v>74</v>
      </c>
      <c r="B35" s="8"/>
      <c r="C35" s="61"/>
      <c r="D35" s="13"/>
      <c r="E35" s="10"/>
      <c r="F35" s="10"/>
      <c r="G35" s="10"/>
      <c r="H35" s="10"/>
      <c r="I35" s="10"/>
      <c r="J35" s="10"/>
      <c r="K35" s="11"/>
      <c r="L35" s="10"/>
      <c r="M35" s="11"/>
      <c r="O35" s="65"/>
    </row>
    <row r="36" spans="1:15" s="13" customFormat="1" ht="21.75" customHeight="1">
      <c r="A36" s="8" t="str">
        <f>A3</f>
        <v>As at 31 December 2025</v>
      </c>
      <c r="B36" s="8"/>
      <c r="C36" s="61"/>
      <c r="K36" s="11"/>
      <c r="M36" s="11"/>
      <c r="O36" s="65"/>
    </row>
    <row r="37" spans="1:15" s="15" customFormat="1" ht="21.75" customHeight="1">
      <c r="D37" s="16"/>
      <c r="E37" s="16"/>
      <c r="K37" s="19"/>
      <c r="M37" s="19" t="s">
        <v>135</v>
      </c>
      <c r="O37" s="66"/>
    </row>
    <row r="38" spans="1:15" s="15" customFormat="1" ht="21.75" customHeight="1">
      <c r="D38" s="16"/>
      <c r="E38" s="16"/>
      <c r="G38" s="70" t="s">
        <v>77</v>
      </c>
      <c r="H38" s="70"/>
      <c r="I38" s="70"/>
      <c r="K38" s="70" t="s">
        <v>76</v>
      </c>
      <c r="L38" s="70"/>
      <c r="M38" s="70"/>
    </row>
    <row r="39" spans="1:15" s="15" customFormat="1" ht="21.75" customHeight="1">
      <c r="D39" s="16"/>
      <c r="E39" s="21" t="s">
        <v>0</v>
      </c>
      <c r="G39" s="57">
        <f>G6</f>
        <v>2025</v>
      </c>
      <c r="H39" s="20"/>
      <c r="I39" s="57">
        <f>I6</f>
        <v>2024</v>
      </c>
      <c r="J39" s="20"/>
      <c r="K39" s="57">
        <f>K6</f>
        <v>2025</v>
      </c>
      <c r="L39" s="20"/>
      <c r="M39" s="57">
        <f>M6</f>
        <v>2024</v>
      </c>
      <c r="O39" s="67"/>
    </row>
    <row r="40" spans="1:15" ht="21.75" customHeight="1">
      <c r="A40" s="22" t="s">
        <v>10</v>
      </c>
      <c r="G40" s="58"/>
      <c r="K40" s="58"/>
      <c r="M40" s="58"/>
      <c r="O40" s="69"/>
    </row>
    <row r="41" spans="1:15" ht="21.75" customHeight="1">
      <c r="A41" s="22" t="s">
        <v>11</v>
      </c>
      <c r="D41" s="31"/>
      <c r="E41" s="32"/>
      <c r="F41" s="32"/>
      <c r="G41" s="17"/>
      <c r="H41" s="32"/>
      <c r="I41" s="32"/>
      <c r="J41" s="32"/>
      <c r="L41" s="32"/>
      <c r="O41" s="64"/>
    </row>
    <row r="42" spans="1:15" ht="21.75" customHeight="1">
      <c r="A42" s="18" t="s">
        <v>182</v>
      </c>
      <c r="D42" s="31"/>
      <c r="E42" s="48">
        <v>18</v>
      </c>
      <c r="F42" s="48"/>
      <c r="G42" s="1">
        <v>1397799552</v>
      </c>
      <c r="H42" s="1"/>
      <c r="I42" s="1">
        <v>1220981019</v>
      </c>
      <c r="J42" s="1"/>
      <c r="K42" s="1">
        <v>1084591833</v>
      </c>
      <c r="L42" s="1"/>
      <c r="M42" s="1">
        <v>1043211386</v>
      </c>
      <c r="O42" s="64"/>
    </row>
    <row r="43" spans="1:15" ht="21.75" customHeight="1">
      <c r="A43" s="49" t="s">
        <v>210</v>
      </c>
      <c r="D43" s="31"/>
      <c r="E43" s="48" t="s">
        <v>154</v>
      </c>
      <c r="F43" s="48"/>
      <c r="G43" s="1">
        <v>566973586</v>
      </c>
      <c r="H43" s="6"/>
      <c r="I43" s="1">
        <v>592308343</v>
      </c>
      <c r="J43" s="6"/>
      <c r="K43" s="1">
        <v>204647968</v>
      </c>
      <c r="L43" s="6"/>
      <c r="M43" s="6">
        <v>240106135</v>
      </c>
      <c r="O43" s="64"/>
    </row>
    <row r="44" spans="1:15" ht="21.75" customHeight="1">
      <c r="A44" s="49" t="s">
        <v>103</v>
      </c>
      <c r="D44" s="31"/>
      <c r="E44" s="48">
        <v>21</v>
      </c>
      <c r="F44" s="48"/>
      <c r="G44" s="6">
        <v>525171406</v>
      </c>
      <c r="H44" s="6"/>
      <c r="I44" s="6">
        <v>550896799</v>
      </c>
      <c r="J44" s="6"/>
      <c r="K44" s="6">
        <v>360560704</v>
      </c>
      <c r="L44" s="6"/>
      <c r="M44" s="6">
        <v>367297379</v>
      </c>
    </row>
    <row r="45" spans="1:15" ht="21.75" customHeight="1">
      <c r="A45" s="49" t="s">
        <v>142</v>
      </c>
      <c r="D45" s="31"/>
      <c r="E45" s="48">
        <v>22</v>
      </c>
      <c r="F45" s="48"/>
      <c r="G45" s="6">
        <v>18466187</v>
      </c>
      <c r="H45" s="6"/>
      <c r="I45" s="6">
        <v>22191117</v>
      </c>
      <c r="J45" s="6"/>
      <c r="K45" s="6">
        <v>2740553</v>
      </c>
      <c r="L45" s="6"/>
      <c r="M45" s="27">
        <v>2898957</v>
      </c>
      <c r="O45" s="64"/>
    </row>
    <row r="46" spans="1:15" ht="21.75" customHeight="1">
      <c r="A46" s="49" t="s">
        <v>211</v>
      </c>
      <c r="D46" s="31"/>
      <c r="E46" s="48"/>
      <c r="F46" s="48"/>
      <c r="G46" s="6">
        <v>34763459</v>
      </c>
      <c r="H46" s="6"/>
      <c r="I46" s="6">
        <v>22404952</v>
      </c>
      <c r="J46" s="6"/>
      <c r="K46" s="27">
        <v>0</v>
      </c>
      <c r="L46" s="6"/>
      <c r="M46" s="27">
        <v>1675740</v>
      </c>
      <c r="O46" s="64"/>
    </row>
    <row r="47" spans="1:15" ht="21.75" customHeight="1">
      <c r="A47" s="49" t="s">
        <v>12</v>
      </c>
      <c r="D47" s="31"/>
      <c r="E47" s="48">
        <v>20</v>
      </c>
      <c r="F47" s="48"/>
      <c r="G47" s="4">
        <v>94237817</v>
      </c>
      <c r="H47" s="1"/>
      <c r="I47" s="4">
        <v>53039494</v>
      </c>
      <c r="J47" s="1"/>
      <c r="K47" s="4">
        <v>48377350</v>
      </c>
      <c r="L47" s="1"/>
      <c r="M47" s="4">
        <v>28304416</v>
      </c>
    </row>
    <row r="48" spans="1:15" ht="21.75" customHeight="1">
      <c r="A48" s="22" t="s">
        <v>13</v>
      </c>
      <c r="D48" s="31"/>
      <c r="E48" s="48"/>
      <c r="F48" s="48"/>
      <c r="G48" s="4">
        <f>SUM(G42:G47)</f>
        <v>2637412007</v>
      </c>
      <c r="H48" s="1"/>
      <c r="I48" s="4">
        <f>SUM(I42:I47)</f>
        <v>2461821724</v>
      </c>
      <c r="J48" s="1"/>
      <c r="K48" s="4">
        <f>SUM(K42:K47)</f>
        <v>1700918408</v>
      </c>
      <c r="L48" s="1"/>
      <c r="M48" s="4">
        <f>SUM(M42:M47)</f>
        <v>1683494013</v>
      </c>
      <c r="O48" s="63"/>
    </row>
    <row r="49" spans="1:15" ht="21.75" customHeight="1">
      <c r="A49" s="22" t="s">
        <v>92</v>
      </c>
      <c r="D49" s="31"/>
      <c r="E49" s="48"/>
      <c r="F49" s="48"/>
      <c r="G49" s="1"/>
      <c r="H49" s="1"/>
      <c r="I49" s="1"/>
      <c r="J49" s="1"/>
      <c r="K49" s="1"/>
      <c r="L49" s="1"/>
      <c r="M49" s="1"/>
    </row>
    <row r="50" spans="1:15" ht="21.75" customHeight="1">
      <c r="A50" s="18" t="s">
        <v>183</v>
      </c>
      <c r="D50" s="31"/>
      <c r="E50" s="48">
        <v>21</v>
      </c>
      <c r="F50" s="48"/>
      <c r="G50" s="1">
        <v>886376853</v>
      </c>
      <c r="H50" s="1"/>
      <c r="I50" s="1">
        <v>1453591127</v>
      </c>
      <c r="J50" s="1"/>
      <c r="K50" s="1">
        <v>595412683</v>
      </c>
      <c r="L50" s="1"/>
      <c r="M50" s="1">
        <v>959363207</v>
      </c>
    </row>
    <row r="51" spans="1:15" ht="21.75" customHeight="1">
      <c r="A51" s="18" t="s">
        <v>184</v>
      </c>
      <c r="D51" s="31"/>
      <c r="E51" s="48">
        <v>22</v>
      </c>
      <c r="F51" s="48"/>
      <c r="G51" s="6">
        <v>271191254</v>
      </c>
      <c r="H51" s="6"/>
      <c r="I51" s="6">
        <v>186352187</v>
      </c>
      <c r="J51" s="6"/>
      <c r="K51" s="6">
        <v>3433210</v>
      </c>
      <c r="L51" s="6"/>
      <c r="M51" s="6">
        <v>1204564</v>
      </c>
    </row>
    <row r="52" spans="1:15" ht="21.75" customHeight="1">
      <c r="A52" s="18" t="s">
        <v>104</v>
      </c>
      <c r="D52" s="31"/>
      <c r="E52" s="18"/>
      <c r="F52" s="18"/>
      <c r="G52" s="18"/>
      <c r="H52" s="18"/>
      <c r="I52" s="18"/>
      <c r="J52" s="18"/>
      <c r="K52" s="18"/>
      <c r="L52" s="18"/>
      <c r="M52" s="18"/>
    </row>
    <row r="53" spans="1:15" ht="21.75" customHeight="1">
      <c r="A53" s="18" t="s">
        <v>105</v>
      </c>
      <c r="D53" s="31"/>
      <c r="E53" s="48">
        <v>23</v>
      </c>
      <c r="F53" s="48"/>
      <c r="G53" s="27">
        <v>113408184</v>
      </c>
      <c r="H53" s="1"/>
      <c r="I53" s="27">
        <v>127635018</v>
      </c>
      <c r="J53" s="1"/>
      <c r="K53" s="27">
        <v>0</v>
      </c>
      <c r="L53" s="1"/>
      <c r="M53" s="27">
        <v>0</v>
      </c>
      <c r="O53" s="64"/>
    </row>
    <row r="54" spans="1:15" ht="21.75" customHeight="1">
      <c r="A54" s="18" t="s">
        <v>106</v>
      </c>
      <c r="D54" s="31"/>
      <c r="E54" s="48">
        <v>28</v>
      </c>
      <c r="F54" s="48"/>
      <c r="G54" s="1">
        <v>263689941</v>
      </c>
      <c r="H54" s="1"/>
      <c r="I54" s="1">
        <v>306095941</v>
      </c>
      <c r="J54" s="1"/>
      <c r="K54" s="27">
        <v>0</v>
      </c>
      <c r="L54" s="1"/>
      <c r="M54" s="27">
        <v>0</v>
      </c>
    </row>
    <row r="55" spans="1:15" ht="21.75" customHeight="1">
      <c r="A55" s="18" t="s">
        <v>212</v>
      </c>
      <c r="D55" s="31"/>
      <c r="E55" s="48">
        <v>24</v>
      </c>
      <c r="F55" s="48"/>
      <c r="G55" s="1">
        <v>98584518</v>
      </c>
      <c r="H55" s="1"/>
      <c r="I55" s="1">
        <v>90621958</v>
      </c>
      <c r="J55" s="1"/>
      <c r="K55" s="1">
        <v>55704081</v>
      </c>
      <c r="L55" s="1"/>
      <c r="M55" s="1">
        <v>51485777</v>
      </c>
    </row>
    <row r="56" spans="1:15" ht="21.75" customHeight="1">
      <c r="A56" s="18" t="s">
        <v>159</v>
      </c>
      <c r="D56" s="31"/>
      <c r="E56" s="48"/>
      <c r="F56" s="48"/>
      <c r="G56" s="1">
        <v>51198782</v>
      </c>
      <c r="H56" s="1"/>
      <c r="I56" s="1">
        <v>53577527</v>
      </c>
      <c r="J56" s="1"/>
      <c r="K56" s="27">
        <v>0</v>
      </c>
      <c r="L56" s="1"/>
      <c r="M56" s="27">
        <v>0</v>
      </c>
    </row>
    <row r="57" spans="1:15" ht="21.75" customHeight="1">
      <c r="A57" s="22" t="s">
        <v>93</v>
      </c>
      <c r="D57" s="31"/>
      <c r="E57" s="48"/>
      <c r="F57" s="48"/>
      <c r="G57" s="2">
        <f>SUM(G50:G56)</f>
        <v>1684449532</v>
      </c>
      <c r="H57" s="1"/>
      <c r="I57" s="2">
        <f>SUM(I50:I56)</f>
        <v>2217873758</v>
      </c>
      <c r="J57" s="1"/>
      <c r="K57" s="2">
        <f>SUM(K50:K56)</f>
        <v>654549974</v>
      </c>
      <c r="L57" s="1"/>
      <c r="M57" s="2">
        <f>SUM(M50:M56)</f>
        <v>1012053548</v>
      </c>
      <c r="O57" s="64"/>
    </row>
    <row r="58" spans="1:15" ht="21.75" customHeight="1">
      <c r="A58" s="22" t="s">
        <v>14</v>
      </c>
      <c r="D58" s="31"/>
      <c r="E58" s="48"/>
      <c r="F58" s="48"/>
      <c r="G58" s="2">
        <f>SUM(G48,G57)</f>
        <v>4321861539</v>
      </c>
      <c r="H58" s="1"/>
      <c r="I58" s="2">
        <f>SUM(I48,I57)</f>
        <v>4679695482</v>
      </c>
      <c r="J58" s="1"/>
      <c r="K58" s="2">
        <f>SUM(K48,K57)</f>
        <v>2355468382</v>
      </c>
      <c r="L58" s="1"/>
      <c r="M58" s="2">
        <f>SUM(M48,M57)</f>
        <v>2695547561</v>
      </c>
      <c r="O58" s="64"/>
    </row>
    <row r="59" spans="1:15" ht="21.75" customHeight="1">
      <c r="A59" s="22" t="s">
        <v>15</v>
      </c>
      <c r="D59" s="31"/>
      <c r="E59" s="48"/>
      <c r="F59" s="48"/>
      <c r="G59" s="27"/>
      <c r="H59" s="54"/>
      <c r="I59" s="27"/>
      <c r="J59" s="54"/>
      <c r="K59" s="27"/>
      <c r="L59" s="54"/>
      <c r="M59" s="27"/>
    </row>
    <row r="60" spans="1:15" ht="21.75" customHeight="1">
      <c r="A60" s="18" t="s">
        <v>16</v>
      </c>
      <c r="D60" s="31"/>
      <c r="E60" s="48"/>
      <c r="F60" s="48"/>
      <c r="G60" s="27"/>
      <c r="H60" s="54"/>
      <c r="I60" s="27"/>
      <c r="J60" s="54"/>
      <c r="K60" s="27"/>
      <c r="L60" s="54"/>
      <c r="M60" s="27"/>
    </row>
    <row r="61" spans="1:15" ht="21.75" customHeight="1">
      <c r="A61" s="18" t="s">
        <v>17</v>
      </c>
      <c r="D61" s="31"/>
      <c r="E61" s="48"/>
      <c r="F61" s="48"/>
      <c r="G61" s="18"/>
      <c r="H61" s="18"/>
      <c r="I61" s="18"/>
      <c r="J61" s="18"/>
      <c r="K61" s="18"/>
      <c r="L61" s="18"/>
      <c r="M61" s="18"/>
    </row>
    <row r="62" spans="1:15" ht="21.75" customHeight="1" thickBot="1">
      <c r="A62" s="49" t="s">
        <v>126</v>
      </c>
      <c r="D62" s="31"/>
      <c r="E62" s="48"/>
      <c r="F62" s="48"/>
      <c r="G62" s="3">
        <v>326550000</v>
      </c>
      <c r="H62" s="1"/>
      <c r="I62" s="3">
        <v>326550000</v>
      </c>
      <c r="J62" s="1"/>
      <c r="K62" s="3">
        <v>326550000</v>
      </c>
      <c r="L62" s="1"/>
      <c r="M62" s="3">
        <v>326550000</v>
      </c>
    </row>
    <row r="63" spans="1:15" ht="21.75" customHeight="1" thickTop="1">
      <c r="A63" s="18" t="s">
        <v>71</v>
      </c>
      <c r="D63" s="31"/>
      <c r="E63" s="48"/>
      <c r="F63" s="48"/>
      <c r="G63" s="1"/>
      <c r="H63" s="1"/>
      <c r="I63" s="1"/>
      <c r="J63" s="1"/>
      <c r="K63" s="1"/>
      <c r="L63" s="1"/>
      <c r="M63" s="1"/>
    </row>
    <row r="64" spans="1:15" ht="21.75" customHeight="1">
      <c r="A64" s="49" t="s">
        <v>127</v>
      </c>
      <c r="D64" s="31"/>
      <c r="E64" s="48"/>
      <c r="F64" s="48"/>
      <c r="G64" s="1">
        <v>326549999</v>
      </c>
      <c r="H64" s="1"/>
      <c r="I64" s="1">
        <v>326549999</v>
      </c>
      <c r="J64" s="1"/>
      <c r="K64" s="1">
        <v>326549999</v>
      </c>
      <c r="L64" s="1"/>
      <c r="M64" s="1">
        <v>326549999</v>
      </c>
    </row>
    <row r="65" spans="1:13" ht="21.75" customHeight="1">
      <c r="A65" s="49" t="s">
        <v>18</v>
      </c>
      <c r="D65" s="31"/>
      <c r="E65" s="48"/>
      <c r="F65" s="48"/>
      <c r="G65" s="1">
        <v>1026968920</v>
      </c>
      <c r="H65" s="1"/>
      <c r="I65" s="1">
        <v>1026968920</v>
      </c>
      <c r="J65" s="1"/>
      <c r="K65" s="1">
        <v>1026968920</v>
      </c>
      <c r="L65" s="1"/>
      <c r="M65" s="1">
        <v>1026968920</v>
      </c>
    </row>
    <row r="66" spans="1:13" ht="21.75" customHeight="1">
      <c r="A66" s="49" t="s">
        <v>213</v>
      </c>
      <c r="D66" s="31"/>
      <c r="E66" s="48"/>
      <c r="F66" s="48"/>
      <c r="G66" s="1">
        <v>-66457546</v>
      </c>
      <c r="H66" s="1"/>
      <c r="I66" s="1">
        <v>-66457546</v>
      </c>
      <c r="J66" s="1"/>
      <c r="K66" s="27">
        <v>0</v>
      </c>
      <c r="L66" s="1"/>
      <c r="M66" s="27">
        <v>0</v>
      </c>
    </row>
    <row r="67" spans="1:13" ht="21.75" customHeight="1">
      <c r="A67" s="49" t="s">
        <v>19</v>
      </c>
      <c r="D67" s="31"/>
      <c r="E67" s="48"/>
      <c r="F67" s="48"/>
      <c r="G67" s="1"/>
      <c r="H67" s="1"/>
      <c r="I67" s="1"/>
      <c r="J67" s="1"/>
      <c r="K67" s="1"/>
      <c r="L67" s="1"/>
      <c r="M67" s="1"/>
    </row>
    <row r="68" spans="1:13" ht="21.75" customHeight="1">
      <c r="A68" s="49" t="s">
        <v>20</v>
      </c>
      <c r="D68" s="31"/>
      <c r="E68" s="48">
        <v>25</v>
      </c>
      <c r="F68" s="48"/>
      <c r="G68" s="1">
        <v>32655000</v>
      </c>
      <c r="H68" s="1"/>
      <c r="I68" s="1">
        <v>32655000</v>
      </c>
      <c r="J68" s="1"/>
      <c r="K68" s="1">
        <v>32655000</v>
      </c>
      <c r="L68" s="1"/>
      <c r="M68" s="1">
        <v>32655000</v>
      </c>
    </row>
    <row r="69" spans="1:13" ht="21.75" customHeight="1">
      <c r="A69" s="49" t="s">
        <v>21</v>
      </c>
      <c r="D69" s="31"/>
      <c r="E69" s="48"/>
      <c r="F69" s="48"/>
      <c r="G69" s="1">
        <v>2125360250</v>
      </c>
      <c r="H69" s="1"/>
      <c r="I69" s="1">
        <v>1786883099</v>
      </c>
      <c r="J69" s="1"/>
      <c r="K69" s="1">
        <v>1485621459</v>
      </c>
      <c r="L69" s="1"/>
      <c r="M69" s="1">
        <v>1289123553</v>
      </c>
    </row>
    <row r="70" spans="1:13" ht="21.75" customHeight="1">
      <c r="A70" s="49" t="s">
        <v>79</v>
      </c>
      <c r="B70" s="12"/>
      <c r="C70" s="12"/>
      <c r="D70" s="12"/>
      <c r="E70" s="48"/>
      <c r="F70" s="48"/>
      <c r="G70" s="4">
        <v>-542875472</v>
      </c>
      <c r="H70" s="1"/>
      <c r="I70" s="4">
        <v>-272599210</v>
      </c>
      <c r="J70" s="1"/>
      <c r="K70" s="27">
        <v>0</v>
      </c>
      <c r="L70" s="1"/>
      <c r="M70" s="27">
        <v>0</v>
      </c>
    </row>
    <row r="71" spans="1:13" ht="21.75" customHeight="1">
      <c r="A71" s="49" t="s">
        <v>107</v>
      </c>
      <c r="D71" s="31"/>
      <c r="E71" s="48"/>
      <c r="F71" s="48"/>
      <c r="G71" s="5">
        <f>SUM(G64:G70)</f>
        <v>2902201151</v>
      </c>
      <c r="H71" s="1"/>
      <c r="I71" s="5">
        <f>SUM(I64:I70)</f>
        <v>2834000262</v>
      </c>
      <c r="J71" s="1"/>
      <c r="K71" s="5">
        <f>SUM(K64:K70)</f>
        <v>2871795378</v>
      </c>
      <c r="L71" s="1"/>
      <c r="M71" s="5">
        <f>SUM(M64:M70)</f>
        <v>2675297472</v>
      </c>
    </row>
    <row r="72" spans="1:13" ht="21.75" customHeight="1">
      <c r="A72" s="49" t="s">
        <v>108</v>
      </c>
      <c r="D72" s="31"/>
      <c r="E72" s="48"/>
      <c r="F72" s="48"/>
      <c r="G72" s="4">
        <v>103855332</v>
      </c>
      <c r="H72" s="1"/>
      <c r="I72" s="4">
        <v>95578532</v>
      </c>
      <c r="J72" s="1"/>
      <c r="K72" s="30">
        <v>0</v>
      </c>
      <c r="L72" s="1"/>
      <c r="M72" s="30">
        <v>0</v>
      </c>
    </row>
    <row r="73" spans="1:13" ht="21.75" customHeight="1">
      <c r="A73" s="12" t="s">
        <v>22</v>
      </c>
      <c r="D73" s="31"/>
      <c r="E73" s="48"/>
      <c r="F73" s="48"/>
      <c r="G73" s="4">
        <f>SUM(G71:G72)</f>
        <v>3006056483</v>
      </c>
      <c r="H73" s="1"/>
      <c r="I73" s="4">
        <f>SUM(I71:I72)</f>
        <v>2929578794</v>
      </c>
      <c r="J73" s="1"/>
      <c r="K73" s="4">
        <f>SUM(K71:K72)</f>
        <v>2871795378</v>
      </c>
      <c r="L73" s="1"/>
      <c r="M73" s="4">
        <f>SUM(M71:M72)</f>
        <v>2675297472</v>
      </c>
    </row>
    <row r="74" spans="1:13" ht="21.75" customHeight="1" thickBot="1">
      <c r="A74" s="12" t="s">
        <v>23</v>
      </c>
      <c r="D74" s="31"/>
      <c r="E74" s="48"/>
      <c r="F74" s="48"/>
      <c r="G74" s="3">
        <f>SUM(G73,G58)</f>
        <v>7327918022</v>
      </c>
      <c r="H74" s="1"/>
      <c r="I74" s="3">
        <f>SUM(I73,I58)</f>
        <v>7609274276</v>
      </c>
      <c r="J74" s="1"/>
      <c r="K74" s="3">
        <f>SUM(K73,K58)</f>
        <v>5227263760</v>
      </c>
      <c r="L74" s="1"/>
      <c r="M74" s="3">
        <f>SUM(M73,M58)</f>
        <v>5370845033</v>
      </c>
    </row>
    <row r="75" spans="1:13" ht="21.75" customHeight="1" thickTop="1">
      <c r="D75" s="31"/>
      <c r="E75" s="48"/>
      <c r="F75" s="48"/>
      <c r="G75" s="1">
        <f>G74-G30</f>
        <v>0</v>
      </c>
      <c r="H75" s="1"/>
      <c r="I75" s="1">
        <f>I74-I30</f>
        <v>0</v>
      </c>
      <c r="J75" s="1"/>
      <c r="K75" s="1">
        <f>K74-K30</f>
        <v>0</v>
      </c>
      <c r="L75" s="1"/>
      <c r="M75" s="1">
        <f>M74-M30</f>
        <v>0</v>
      </c>
    </row>
    <row r="76" spans="1:13" ht="21.75" customHeight="1">
      <c r="D76" s="31"/>
      <c r="E76" s="48"/>
      <c r="F76" s="48"/>
      <c r="G76" s="27"/>
      <c r="H76" s="27"/>
      <c r="I76" s="27"/>
      <c r="J76" s="27"/>
      <c r="K76" s="27"/>
      <c r="L76" s="27"/>
      <c r="M76" s="27"/>
    </row>
    <row r="77" spans="1:13" ht="21.75" customHeight="1">
      <c r="A77" s="18" t="s">
        <v>133</v>
      </c>
      <c r="D77" s="31"/>
      <c r="E77" s="32"/>
      <c r="F77" s="32"/>
      <c r="G77" s="32"/>
      <c r="H77" s="32"/>
      <c r="I77" s="32"/>
      <c r="J77" s="32"/>
      <c r="L77" s="32"/>
    </row>
    <row r="78" spans="1:13" ht="21.75" customHeight="1">
      <c r="D78" s="31"/>
      <c r="E78" s="32"/>
      <c r="F78" s="32"/>
      <c r="G78" s="32"/>
      <c r="H78" s="32"/>
      <c r="I78" s="32"/>
      <c r="J78" s="32"/>
      <c r="L78" s="32"/>
    </row>
    <row r="79" spans="1:13" ht="21.75" customHeight="1">
      <c r="A79" s="62"/>
      <c r="B79" s="62"/>
      <c r="C79" s="62"/>
      <c r="D79" s="62"/>
      <c r="E79" s="62"/>
      <c r="F79" s="32"/>
      <c r="G79" s="32"/>
      <c r="H79" s="32"/>
      <c r="I79" s="32"/>
      <c r="J79" s="32"/>
      <c r="L79" s="32"/>
    </row>
    <row r="80" spans="1:13" ht="21.75" customHeight="1">
      <c r="D80" s="31"/>
      <c r="E80" s="32"/>
      <c r="F80" s="32"/>
      <c r="G80" s="32"/>
      <c r="H80" s="32"/>
      <c r="I80" s="32"/>
      <c r="J80" s="32"/>
      <c r="L80" s="32"/>
    </row>
    <row r="81" spans="1:15" ht="21.75" customHeight="1">
      <c r="D81" s="49"/>
      <c r="E81" s="18"/>
      <c r="F81" s="32"/>
      <c r="G81" s="49" t="s">
        <v>24</v>
      </c>
      <c r="H81" s="32"/>
      <c r="I81" s="32"/>
      <c r="J81" s="32"/>
      <c r="L81" s="32"/>
    </row>
    <row r="82" spans="1:15" ht="21.75" customHeight="1">
      <c r="A82" s="62"/>
      <c r="B82" s="62"/>
      <c r="C82" s="62"/>
      <c r="D82" s="62"/>
      <c r="E82" s="62"/>
      <c r="F82" s="32"/>
      <c r="G82" s="32"/>
      <c r="H82" s="32"/>
      <c r="I82" s="32"/>
      <c r="J82" s="32"/>
      <c r="L82" s="32"/>
    </row>
    <row r="83" spans="1:15" ht="21.75" customHeight="1">
      <c r="D83" s="31"/>
      <c r="E83" s="32"/>
      <c r="F83" s="32"/>
      <c r="G83" s="32"/>
      <c r="H83" s="32"/>
      <c r="I83" s="32"/>
      <c r="J83" s="32"/>
      <c r="L83" s="32"/>
    </row>
    <row r="90" spans="1:15" ht="21.75" customHeight="1">
      <c r="O90" s="64"/>
    </row>
  </sheetData>
  <mergeCells count="4">
    <mergeCell ref="G5:I5"/>
    <mergeCell ref="G38:I38"/>
    <mergeCell ref="K5:M5"/>
    <mergeCell ref="K38:M38"/>
  </mergeCells>
  <pageMargins left="0.78740157480314965" right="0.39370078740157483" top="0.78740157480314965" bottom="0.39370078740157483" header="0.19685039370078741" footer="0.19685039370078741"/>
  <pageSetup paperSize="9" scale="65" orientation="portrait" r:id="rId1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51CBE-7FCF-4E76-B281-A671A9F40DC7}">
  <dimension ref="A1:M65"/>
  <sheetViews>
    <sheetView showGridLines="0" view="pageBreakPreview" zoomScale="70" zoomScaleNormal="100" zoomScaleSheetLayoutView="70" workbookViewId="0">
      <selection activeCell="E18" sqref="E18"/>
    </sheetView>
  </sheetViews>
  <sheetFormatPr defaultColWidth="10.54296875" defaultRowHeight="21.75" customHeight="1"/>
  <cols>
    <col min="1" max="3" width="11.81640625" style="18" customWidth="1"/>
    <col min="4" max="4" width="17.453125" style="18" customWidth="1"/>
    <col min="5" max="5" width="5.54296875" style="35" customWidth="1"/>
    <col min="6" max="6" width="1.453125" style="35" customWidth="1"/>
    <col min="7" max="7" width="16.81640625" style="17" customWidth="1"/>
    <col min="8" max="8" width="1.453125" style="18" customWidth="1"/>
    <col min="9" max="9" width="16.81640625" style="17" customWidth="1"/>
    <col min="10" max="10" width="1.453125" style="18" customWidth="1"/>
    <col min="11" max="11" width="16.81640625" style="17" customWidth="1"/>
    <col min="12" max="12" width="1.453125" style="18" customWidth="1"/>
    <col min="13" max="13" width="16.81640625" style="18" customWidth="1"/>
    <col min="14" max="14" width="10.54296875" style="18"/>
    <col min="15" max="15" width="14.1796875" style="18" bestFit="1" customWidth="1"/>
    <col min="16" max="16384" width="10.54296875" style="18"/>
  </cols>
  <sheetData>
    <row r="1" spans="1:13" s="12" customFormat="1" ht="21.75" customHeight="1">
      <c r="A1" s="8" t="s">
        <v>109</v>
      </c>
      <c r="B1" s="8"/>
      <c r="C1" s="9"/>
      <c r="D1" s="9"/>
      <c r="E1" s="10"/>
      <c r="F1" s="10"/>
      <c r="G1" s="11"/>
      <c r="I1" s="11"/>
      <c r="K1" s="11"/>
    </row>
    <row r="2" spans="1:13" s="12" customFormat="1" ht="21.75" customHeight="1">
      <c r="A2" s="8" t="s">
        <v>72</v>
      </c>
      <c r="B2" s="8"/>
      <c r="C2" s="9"/>
      <c r="D2" s="9"/>
      <c r="E2" s="10"/>
      <c r="F2" s="10"/>
      <c r="G2" s="11"/>
      <c r="I2" s="11"/>
      <c r="K2" s="11"/>
    </row>
    <row r="3" spans="1:13" s="13" customFormat="1" ht="21.75" customHeight="1">
      <c r="A3" s="8" t="s">
        <v>205</v>
      </c>
      <c r="B3" s="8"/>
      <c r="C3" s="8"/>
      <c r="D3" s="8"/>
      <c r="G3" s="11"/>
      <c r="H3" s="12"/>
      <c r="I3" s="11"/>
      <c r="J3" s="12"/>
      <c r="K3" s="11"/>
      <c r="L3" s="12"/>
      <c r="M3" s="14"/>
    </row>
    <row r="4" spans="1:13" s="15" customFormat="1" ht="21.75" customHeight="1">
      <c r="D4" s="16"/>
      <c r="E4" s="16"/>
      <c r="G4" s="17"/>
      <c r="H4" s="18"/>
      <c r="I4" s="17"/>
      <c r="J4" s="18"/>
      <c r="K4" s="17"/>
      <c r="L4" s="18"/>
      <c r="M4" s="19" t="s">
        <v>135</v>
      </c>
    </row>
    <row r="5" spans="1:13" s="15" customFormat="1" ht="21.75" customHeight="1">
      <c r="D5" s="16"/>
      <c r="E5" s="16"/>
      <c r="G5" s="70" t="s">
        <v>77</v>
      </c>
      <c r="H5" s="70"/>
      <c r="I5" s="70"/>
      <c r="K5" s="70" t="s">
        <v>76</v>
      </c>
      <c r="L5" s="70"/>
      <c r="M5" s="70"/>
    </row>
    <row r="6" spans="1:13" s="15" customFormat="1" ht="21.75" customHeight="1">
      <c r="D6" s="16"/>
      <c r="E6" s="21" t="s">
        <v>0</v>
      </c>
      <c r="G6" s="21">
        <v>2025</v>
      </c>
      <c r="H6" s="20"/>
      <c r="I6" s="21">
        <v>2024</v>
      </c>
      <c r="J6" s="20"/>
      <c r="K6" s="21">
        <v>2025</v>
      </c>
      <c r="L6" s="20"/>
      <c r="M6" s="21">
        <v>2024</v>
      </c>
    </row>
    <row r="7" spans="1:13" ht="21.75" customHeight="1">
      <c r="A7" s="22" t="s">
        <v>56</v>
      </c>
      <c r="D7" s="31"/>
      <c r="E7" s="32"/>
      <c r="F7" s="32"/>
    </row>
    <row r="8" spans="1:13" ht="21.75" customHeight="1">
      <c r="A8" s="22" t="s">
        <v>25</v>
      </c>
      <c r="D8" s="31"/>
      <c r="E8" s="32"/>
      <c r="F8" s="32"/>
    </row>
    <row r="9" spans="1:13" ht="21.75" customHeight="1">
      <c r="A9" s="18" t="s">
        <v>26</v>
      </c>
      <c r="D9" s="48"/>
      <c r="E9" s="48">
        <v>6</v>
      </c>
      <c r="F9" s="48"/>
      <c r="G9" s="27">
        <v>6821418093</v>
      </c>
      <c r="H9" s="27"/>
      <c r="I9" s="27">
        <v>7213886661</v>
      </c>
      <c r="J9" s="27"/>
      <c r="K9" s="27">
        <v>1537228830</v>
      </c>
      <c r="L9" s="27"/>
      <c r="M9" s="27">
        <v>1714147956</v>
      </c>
    </row>
    <row r="10" spans="1:13" ht="21.75" customHeight="1">
      <c r="A10" s="18" t="s">
        <v>165</v>
      </c>
      <c r="D10" s="48"/>
      <c r="E10" s="48" t="s">
        <v>166</v>
      </c>
      <c r="F10" s="48"/>
      <c r="G10" s="27">
        <v>0</v>
      </c>
      <c r="H10" s="27"/>
      <c r="I10" s="27">
        <v>0</v>
      </c>
      <c r="J10" s="27"/>
      <c r="K10" s="27">
        <v>262888462</v>
      </c>
      <c r="L10" s="27"/>
      <c r="M10" s="27">
        <v>173780658</v>
      </c>
    </row>
    <row r="11" spans="1:13" ht="21.75" customHeight="1">
      <c r="A11" s="49" t="s">
        <v>27</v>
      </c>
      <c r="D11" s="31"/>
      <c r="E11" s="48">
        <v>6</v>
      </c>
      <c r="F11" s="48"/>
      <c r="G11" s="30">
        <v>69434771</v>
      </c>
      <c r="H11" s="27"/>
      <c r="I11" s="30">
        <v>85086410</v>
      </c>
      <c r="J11" s="27"/>
      <c r="K11" s="30">
        <v>89898396</v>
      </c>
      <c r="L11" s="27"/>
      <c r="M11" s="30">
        <v>89360854</v>
      </c>
    </row>
    <row r="12" spans="1:13" ht="21.75" customHeight="1">
      <c r="A12" s="22" t="s">
        <v>28</v>
      </c>
      <c r="D12" s="31"/>
      <c r="E12" s="48"/>
      <c r="F12" s="48"/>
      <c r="G12" s="30">
        <f>SUM(G9:G11)</f>
        <v>6890852864</v>
      </c>
      <c r="H12" s="27"/>
      <c r="I12" s="30">
        <f>SUM(I9:I11)</f>
        <v>7298973071</v>
      </c>
      <c r="J12" s="27"/>
      <c r="K12" s="30">
        <f>SUM(K9:K11)</f>
        <v>1890015688</v>
      </c>
      <c r="L12" s="27"/>
      <c r="M12" s="30">
        <f>SUM(M9:M11)</f>
        <v>1977289468</v>
      </c>
    </row>
    <row r="13" spans="1:13" ht="21.75" customHeight="1">
      <c r="A13" s="22" t="s">
        <v>29</v>
      </c>
      <c r="D13" s="31"/>
      <c r="E13" s="48"/>
      <c r="F13" s="48"/>
      <c r="G13" s="27"/>
      <c r="H13" s="27"/>
      <c r="I13" s="27"/>
      <c r="J13" s="27"/>
      <c r="K13" s="27"/>
      <c r="L13" s="27"/>
      <c r="M13" s="27"/>
    </row>
    <row r="14" spans="1:13" ht="21.75" customHeight="1">
      <c r="A14" s="49" t="s">
        <v>30</v>
      </c>
      <c r="D14" s="31"/>
      <c r="E14" s="48">
        <v>6</v>
      </c>
      <c r="F14" s="48"/>
      <c r="G14" s="27">
        <v>5164886493</v>
      </c>
      <c r="H14" s="27"/>
      <c r="I14" s="27">
        <v>5593085684</v>
      </c>
      <c r="J14" s="27"/>
      <c r="K14" s="27">
        <v>1149251568</v>
      </c>
      <c r="L14" s="27"/>
      <c r="M14" s="27">
        <v>1354560057</v>
      </c>
    </row>
    <row r="15" spans="1:13" ht="21.75" customHeight="1">
      <c r="A15" s="49" t="s">
        <v>131</v>
      </c>
      <c r="D15" s="31"/>
      <c r="E15" s="48"/>
      <c r="F15" s="48"/>
      <c r="G15" s="27">
        <v>347925985</v>
      </c>
      <c r="H15" s="27"/>
      <c r="I15" s="27">
        <v>352112283</v>
      </c>
      <c r="J15" s="27"/>
      <c r="K15" s="27">
        <v>59309964</v>
      </c>
      <c r="L15" s="27"/>
      <c r="M15" s="27">
        <v>56340635</v>
      </c>
    </row>
    <row r="16" spans="1:13" ht="21.75" customHeight="1">
      <c r="A16" s="49" t="s">
        <v>31</v>
      </c>
      <c r="D16" s="31"/>
      <c r="E16" s="48">
        <v>6</v>
      </c>
      <c r="F16" s="48"/>
      <c r="G16" s="27">
        <v>576023598</v>
      </c>
      <c r="H16" s="27"/>
      <c r="I16" s="27">
        <v>620481849</v>
      </c>
      <c r="J16" s="27"/>
      <c r="K16" s="27">
        <v>214572543</v>
      </c>
      <c r="L16" s="27"/>
      <c r="M16" s="27">
        <v>221222192</v>
      </c>
    </row>
    <row r="17" spans="1:13" ht="21.75" customHeight="1">
      <c r="A17" s="49" t="s">
        <v>187</v>
      </c>
      <c r="D17" s="31"/>
      <c r="E17" s="48"/>
      <c r="F17" s="48"/>
      <c r="G17" s="27">
        <v>0</v>
      </c>
      <c r="H17" s="27"/>
      <c r="I17" s="27">
        <v>0</v>
      </c>
      <c r="J17" s="27"/>
      <c r="K17" s="27">
        <v>0</v>
      </c>
      <c r="L17" s="27"/>
      <c r="M17" s="27">
        <v>-77600000</v>
      </c>
    </row>
    <row r="18" spans="1:13" ht="21.75" customHeight="1">
      <c r="A18" s="49" t="s">
        <v>186</v>
      </c>
      <c r="D18" s="31"/>
      <c r="E18" s="48"/>
      <c r="F18" s="48"/>
      <c r="G18" s="30">
        <v>26084631</v>
      </c>
      <c r="H18" s="27"/>
      <c r="I18" s="30">
        <v>5533484</v>
      </c>
      <c r="J18" s="27"/>
      <c r="K18" s="30">
        <v>32180809</v>
      </c>
      <c r="L18" s="27"/>
      <c r="M18" s="30">
        <v>7265897</v>
      </c>
    </row>
    <row r="19" spans="1:13" ht="21.75" customHeight="1">
      <c r="A19" s="22" t="s">
        <v>32</v>
      </c>
      <c r="D19" s="31"/>
      <c r="E19" s="48"/>
      <c r="F19" s="48"/>
      <c r="G19" s="30">
        <f>SUM(G14:G18)</f>
        <v>6114920707</v>
      </c>
      <c r="H19" s="27"/>
      <c r="I19" s="30">
        <f>SUM(I14:I18)</f>
        <v>6571213300</v>
      </c>
      <c r="J19" s="27"/>
      <c r="K19" s="30">
        <f>SUM(K14:K18)</f>
        <v>1455314884</v>
      </c>
      <c r="L19" s="27"/>
      <c r="M19" s="30">
        <f>SUM(M14:M18)</f>
        <v>1561788781</v>
      </c>
    </row>
    <row r="20" spans="1:13" ht="21.75" customHeight="1">
      <c r="A20" s="22" t="s">
        <v>177</v>
      </c>
      <c r="D20" s="31"/>
      <c r="E20" s="48"/>
      <c r="F20" s="48"/>
      <c r="G20" s="27">
        <f>G12-G19</f>
        <v>775932157</v>
      </c>
      <c r="H20" s="27"/>
      <c r="I20" s="27">
        <f>I12-I19</f>
        <v>727759771</v>
      </c>
      <c r="J20" s="27"/>
      <c r="K20" s="27">
        <f>K12-K19</f>
        <v>434700804</v>
      </c>
      <c r="L20" s="27"/>
      <c r="M20" s="27">
        <f>M12-M19</f>
        <v>415500687</v>
      </c>
    </row>
    <row r="21" spans="1:13" ht="21.75" customHeight="1">
      <c r="A21" s="18" t="s">
        <v>33</v>
      </c>
      <c r="D21" s="31"/>
      <c r="E21" s="48">
        <v>26</v>
      </c>
      <c r="F21" s="48"/>
      <c r="G21" s="30">
        <v>-167225603</v>
      </c>
      <c r="H21" s="27"/>
      <c r="I21" s="30">
        <v>-190601218</v>
      </c>
      <c r="J21" s="27"/>
      <c r="K21" s="30">
        <v>-92821271</v>
      </c>
      <c r="L21" s="27"/>
      <c r="M21" s="30">
        <v>-99529537</v>
      </c>
    </row>
    <row r="22" spans="1:13" ht="21.75" customHeight="1">
      <c r="A22" s="22" t="s">
        <v>66</v>
      </c>
      <c r="D22" s="31"/>
      <c r="E22" s="48"/>
      <c r="F22" s="48"/>
      <c r="G22" s="27">
        <f>SUM(G20:G21)</f>
        <v>608706554</v>
      </c>
      <c r="H22" s="27"/>
      <c r="I22" s="27">
        <f>SUM(I20:I21)</f>
        <v>537158553</v>
      </c>
      <c r="J22" s="27"/>
      <c r="K22" s="27">
        <f>SUM(K20:K21)</f>
        <v>341879533</v>
      </c>
      <c r="L22" s="27"/>
      <c r="M22" s="27">
        <f>SUM(M20:M21)</f>
        <v>315971150</v>
      </c>
    </row>
    <row r="23" spans="1:13" ht="21.75" customHeight="1">
      <c r="A23" s="49" t="s">
        <v>152</v>
      </c>
      <c r="D23" s="31"/>
      <c r="E23" s="48">
        <v>28</v>
      </c>
      <c r="F23" s="48"/>
      <c r="G23" s="30">
        <v>-104484112</v>
      </c>
      <c r="H23" s="27"/>
      <c r="I23" s="30">
        <v>-67966351</v>
      </c>
      <c r="J23" s="27"/>
      <c r="K23" s="30">
        <v>-8491650</v>
      </c>
      <c r="L23" s="27"/>
      <c r="M23" s="30">
        <v>-11424717</v>
      </c>
    </row>
    <row r="24" spans="1:13" ht="21.75" customHeight="1">
      <c r="A24" s="12" t="s">
        <v>143</v>
      </c>
      <c r="D24" s="31"/>
      <c r="E24" s="48"/>
      <c r="F24" s="48"/>
      <c r="G24" s="50">
        <f>SUM(G22:G23)</f>
        <v>504222442</v>
      </c>
      <c r="H24" s="27"/>
      <c r="I24" s="50">
        <f>SUM(I22:I23)</f>
        <v>469192202</v>
      </c>
      <c r="J24" s="27"/>
      <c r="K24" s="50">
        <f>SUM(K22:K23)</f>
        <v>333387883</v>
      </c>
      <c r="L24" s="27"/>
      <c r="M24" s="50">
        <f>SUM(M22:M23)</f>
        <v>304546433</v>
      </c>
    </row>
    <row r="25" spans="1:13" ht="21.75" customHeight="1">
      <c r="A25" s="12"/>
      <c r="D25" s="31"/>
      <c r="E25" s="48"/>
      <c r="F25" s="48"/>
      <c r="G25" s="27"/>
      <c r="H25" s="27"/>
      <c r="I25" s="27"/>
      <c r="J25" s="27"/>
      <c r="K25" s="27"/>
      <c r="L25" s="27"/>
      <c r="M25" s="27"/>
    </row>
    <row r="26" spans="1:13" ht="21.75" customHeight="1">
      <c r="A26" s="12" t="s">
        <v>57</v>
      </c>
      <c r="D26" s="31"/>
      <c r="E26" s="48"/>
      <c r="F26" s="48"/>
      <c r="G26" s="27"/>
      <c r="H26" s="27"/>
      <c r="I26" s="27"/>
      <c r="J26" s="27"/>
      <c r="K26" s="27"/>
      <c r="L26" s="27"/>
      <c r="M26" s="27"/>
    </row>
    <row r="27" spans="1:13" ht="21.75" customHeight="1">
      <c r="A27" s="51" t="s">
        <v>89</v>
      </c>
      <c r="D27" s="31"/>
      <c r="E27" s="48"/>
      <c r="F27" s="48"/>
      <c r="G27" s="27"/>
      <c r="H27" s="27"/>
      <c r="I27" s="27"/>
      <c r="J27" s="27"/>
      <c r="K27" s="27"/>
      <c r="L27" s="27"/>
      <c r="M27" s="27"/>
    </row>
    <row r="28" spans="1:13" s="22" customFormat="1" ht="21.75" customHeight="1">
      <c r="A28" s="12" t="s">
        <v>90</v>
      </c>
      <c r="D28" s="52"/>
      <c r="E28" s="53"/>
      <c r="F28" s="53"/>
      <c r="G28" s="27"/>
      <c r="H28" s="27"/>
      <c r="I28" s="27"/>
      <c r="J28" s="27"/>
      <c r="K28" s="27"/>
      <c r="L28" s="27"/>
      <c r="M28" s="27"/>
    </row>
    <row r="29" spans="1:13" ht="21.75" customHeight="1">
      <c r="A29" s="49" t="s">
        <v>87</v>
      </c>
      <c r="D29" s="31"/>
      <c r="E29" s="48"/>
      <c r="F29" s="48"/>
      <c r="G29" s="18"/>
      <c r="I29" s="18"/>
      <c r="K29" s="18"/>
    </row>
    <row r="30" spans="1:13" ht="21.75" customHeight="1">
      <c r="A30" s="49" t="s">
        <v>88</v>
      </c>
      <c r="D30" s="31"/>
      <c r="E30" s="48"/>
      <c r="F30" s="48"/>
      <c r="G30" s="30">
        <v>-276493448</v>
      </c>
      <c r="H30" s="27"/>
      <c r="I30" s="30">
        <v>-63244965</v>
      </c>
      <c r="J30" s="27"/>
      <c r="K30" s="30">
        <v>0</v>
      </c>
      <c r="L30" s="27"/>
      <c r="M30" s="30">
        <v>0</v>
      </c>
    </row>
    <row r="31" spans="1:13" ht="21.75" customHeight="1">
      <c r="A31" s="49" t="s">
        <v>86</v>
      </c>
      <c r="D31" s="31"/>
      <c r="E31" s="48"/>
      <c r="F31" s="48"/>
      <c r="G31" s="27"/>
      <c r="H31" s="27"/>
      <c r="I31" s="27"/>
      <c r="J31" s="27"/>
      <c r="K31" s="27"/>
      <c r="L31" s="27"/>
      <c r="M31" s="27"/>
    </row>
    <row r="32" spans="1:13" ht="21.75" customHeight="1">
      <c r="A32" s="12" t="s">
        <v>99</v>
      </c>
      <c r="D32" s="31"/>
      <c r="E32" s="48"/>
      <c r="F32" s="48"/>
      <c r="G32" s="30">
        <f>SUM(G28:G30)</f>
        <v>-276493448</v>
      </c>
      <c r="H32" s="27"/>
      <c r="I32" s="30">
        <f>SUM(I28:I30)</f>
        <v>-63244965</v>
      </c>
      <c r="J32" s="27"/>
      <c r="K32" s="30">
        <v>0</v>
      </c>
      <c r="L32" s="27"/>
      <c r="M32" s="30">
        <f>SUM(M28:M30)</f>
        <v>0</v>
      </c>
    </row>
    <row r="33" spans="1:13" ht="21.75" customHeight="1">
      <c r="A33" s="51" t="s">
        <v>121</v>
      </c>
      <c r="D33" s="31"/>
      <c r="E33" s="48"/>
      <c r="F33" s="48"/>
      <c r="G33" s="27"/>
      <c r="H33" s="27"/>
      <c r="I33" s="27"/>
      <c r="J33" s="27"/>
      <c r="K33" s="27"/>
      <c r="L33" s="27"/>
      <c r="M33" s="27"/>
    </row>
    <row r="34" spans="1:13" ht="21.75" customHeight="1">
      <c r="A34" s="51" t="s">
        <v>122</v>
      </c>
      <c r="D34" s="31"/>
      <c r="E34" s="48"/>
      <c r="F34" s="48"/>
      <c r="G34" s="18"/>
      <c r="I34" s="18"/>
      <c r="K34" s="18"/>
    </row>
    <row r="35" spans="1:13" ht="21.75" customHeight="1">
      <c r="A35" s="49" t="s">
        <v>227</v>
      </c>
      <c r="D35" s="31"/>
      <c r="E35" s="48">
        <v>24</v>
      </c>
      <c r="F35" s="48"/>
      <c r="G35" s="27">
        <v>-17115511</v>
      </c>
      <c r="H35" s="27"/>
      <c r="I35" s="27">
        <v>1710211</v>
      </c>
      <c r="J35" s="27"/>
      <c r="K35" s="27">
        <v>-16001221</v>
      </c>
      <c r="L35" s="27"/>
      <c r="M35" s="27">
        <v>0</v>
      </c>
    </row>
    <row r="36" spans="1:13" ht="21.75" customHeight="1">
      <c r="A36" s="49" t="s">
        <v>123</v>
      </c>
      <c r="D36" s="31"/>
      <c r="E36" s="48">
        <v>28</v>
      </c>
      <c r="F36" s="48"/>
      <c r="G36" s="30">
        <v>3411266</v>
      </c>
      <c r="H36" s="27"/>
      <c r="I36" s="30">
        <v>302225</v>
      </c>
      <c r="J36" s="27"/>
      <c r="K36" s="30">
        <v>3200244</v>
      </c>
      <c r="L36" s="27"/>
      <c r="M36" s="30">
        <v>0</v>
      </c>
    </row>
    <row r="37" spans="1:13" ht="21.75" customHeight="1">
      <c r="A37" s="49" t="s">
        <v>121</v>
      </c>
      <c r="D37" s="31"/>
      <c r="E37" s="48"/>
      <c r="F37" s="48"/>
      <c r="G37" s="27"/>
      <c r="H37" s="27"/>
      <c r="I37" s="27"/>
      <c r="J37" s="27"/>
      <c r="K37" s="27"/>
      <c r="L37" s="27"/>
      <c r="M37" s="27"/>
    </row>
    <row r="38" spans="1:13" ht="21.75" customHeight="1">
      <c r="A38" s="49" t="s">
        <v>124</v>
      </c>
      <c r="D38" s="31"/>
      <c r="E38" s="48"/>
      <c r="F38" s="48"/>
      <c r="G38" s="30">
        <f>SUM(G35:G36)</f>
        <v>-13704245</v>
      </c>
      <c r="H38" s="27"/>
      <c r="I38" s="30">
        <f>SUM(I35:I36)</f>
        <v>2012436</v>
      </c>
      <c r="J38" s="27"/>
      <c r="K38" s="30">
        <f>SUM(K35:K36)</f>
        <v>-12800977</v>
      </c>
      <c r="L38" s="27"/>
      <c r="M38" s="30">
        <f>SUM(M35:M36)</f>
        <v>0</v>
      </c>
    </row>
    <row r="39" spans="1:13" ht="21.75" customHeight="1">
      <c r="A39" s="12" t="s">
        <v>144</v>
      </c>
      <c r="D39" s="31"/>
      <c r="E39" s="48"/>
      <c r="F39" s="48"/>
      <c r="G39" s="30">
        <f>SUM(G32,G38)</f>
        <v>-290197693</v>
      </c>
      <c r="H39" s="27"/>
      <c r="I39" s="30">
        <f>SUM(I32,I38)</f>
        <v>-61232529</v>
      </c>
      <c r="J39" s="27"/>
      <c r="K39" s="30">
        <f>SUM(K32,K38)</f>
        <v>-12800977</v>
      </c>
      <c r="L39" s="27"/>
      <c r="M39" s="30">
        <f>SUM(M32,M38)</f>
        <v>0</v>
      </c>
    </row>
    <row r="40" spans="1:13" ht="21.75" customHeight="1" thickBot="1">
      <c r="A40" s="12" t="s">
        <v>145</v>
      </c>
      <c r="D40" s="31"/>
      <c r="E40" s="48"/>
      <c r="F40" s="48"/>
      <c r="G40" s="42">
        <f>SUM(G24,G39)</f>
        <v>214024749</v>
      </c>
      <c r="H40" s="27"/>
      <c r="I40" s="42">
        <f>SUM(I24,I39)</f>
        <v>407959673</v>
      </c>
      <c r="J40" s="27"/>
      <c r="K40" s="42">
        <f>SUM(K24,K39)</f>
        <v>320586906</v>
      </c>
      <c r="L40" s="27"/>
      <c r="M40" s="42">
        <f>SUM(M24,M39)</f>
        <v>304546433</v>
      </c>
    </row>
    <row r="41" spans="1:13" ht="21.75" customHeight="1" thickTop="1">
      <c r="D41" s="31"/>
      <c r="E41" s="48"/>
      <c r="F41" s="48"/>
      <c r="G41" s="27"/>
      <c r="H41" s="27"/>
      <c r="I41" s="27"/>
      <c r="J41" s="27"/>
      <c r="K41" s="27"/>
      <c r="L41" s="27"/>
      <c r="M41" s="27"/>
    </row>
    <row r="42" spans="1:13" ht="21.75" customHeight="1">
      <c r="D42" s="31"/>
      <c r="E42" s="48"/>
      <c r="F42" s="48"/>
      <c r="G42" s="27"/>
      <c r="H42" s="27"/>
      <c r="I42" s="27"/>
      <c r="J42" s="27"/>
      <c r="K42" s="27"/>
      <c r="L42" s="27"/>
      <c r="M42" s="27"/>
    </row>
    <row r="43" spans="1:13" ht="21.75" customHeight="1">
      <c r="A43" s="18" t="s">
        <v>133</v>
      </c>
      <c r="D43" s="31"/>
      <c r="E43" s="32"/>
      <c r="F43" s="32"/>
    </row>
    <row r="44" spans="1:13" s="12" customFormat="1" ht="21.75" customHeight="1">
      <c r="A44" s="8" t="s">
        <v>109</v>
      </c>
      <c r="B44" s="8"/>
      <c r="C44" s="9"/>
      <c r="D44" s="9"/>
      <c r="E44" s="10"/>
      <c r="F44" s="10"/>
      <c r="G44" s="11"/>
      <c r="I44" s="11"/>
      <c r="K44" s="11"/>
    </row>
    <row r="45" spans="1:13" s="12" customFormat="1" ht="21.75" customHeight="1">
      <c r="A45" s="8" t="s">
        <v>125</v>
      </c>
      <c r="B45" s="8"/>
      <c r="C45" s="9"/>
      <c r="D45" s="9"/>
      <c r="E45" s="10"/>
      <c r="F45" s="10"/>
      <c r="G45" s="11"/>
      <c r="I45" s="11"/>
      <c r="K45" s="11"/>
    </row>
    <row r="46" spans="1:13" s="13" customFormat="1" ht="21.75" customHeight="1">
      <c r="A46" s="8" t="str">
        <f>A3</f>
        <v>For the year ended 31 December 2025</v>
      </c>
      <c r="B46" s="8"/>
      <c r="C46" s="8"/>
      <c r="D46" s="8"/>
      <c r="G46" s="11"/>
      <c r="H46" s="12"/>
      <c r="I46" s="11"/>
      <c r="J46" s="12"/>
      <c r="K46" s="11"/>
      <c r="L46" s="12"/>
      <c r="M46" s="14"/>
    </row>
    <row r="47" spans="1:13" s="15" customFormat="1" ht="21.75" customHeight="1">
      <c r="D47" s="16"/>
      <c r="E47" s="16"/>
      <c r="G47" s="17"/>
      <c r="H47" s="18"/>
      <c r="I47" s="17"/>
      <c r="J47" s="18"/>
      <c r="K47" s="17"/>
      <c r="L47" s="18"/>
      <c r="M47" s="19" t="s">
        <v>135</v>
      </c>
    </row>
    <row r="48" spans="1:13" s="15" customFormat="1" ht="21.75" customHeight="1">
      <c r="D48" s="16"/>
      <c r="E48" s="16"/>
      <c r="G48" s="70" t="s">
        <v>77</v>
      </c>
      <c r="H48" s="70"/>
      <c r="I48" s="70"/>
      <c r="K48" s="70" t="s">
        <v>76</v>
      </c>
      <c r="L48" s="70"/>
      <c r="M48" s="70"/>
    </row>
    <row r="49" spans="1:13" s="15" customFormat="1" ht="21.75" customHeight="1">
      <c r="D49" s="16"/>
      <c r="E49" s="21" t="s">
        <v>0</v>
      </c>
      <c r="G49" s="21">
        <f>G6</f>
        <v>2025</v>
      </c>
      <c r="H49" s="20"/>
      <c r="I49" s="21">
        <f>I6</f>
        <v>2024</v>
      </c>
      <c r="J49" s="20"/>
      <c r="K49" s="21">
        <f>K6</f>
        <v>2025</v>
      </c>
      <c r="L49" s="20"/>
      <c r="M49" s="21">
        <f>M6</f>
        <v>2024</v>
      </c>
    </row>
    <row r="50" spans="1:13" ht="21.75" customHeight="1">
      <c r="A50" s="22" t="s">
        <v>140</v>
      </c>
      <c r="D50" s="31"/>
      <c r="E50" s="32"/>
      <c r="F50" s="32"/>
    </row>
    <row r="51" spans="1:13" ht="21.75" customHeight="1" thickBot="1">
      <c r="A51" s="18" t="s">
        <v>110</v>
      </c>
      <c r="D51" s="31"/>
      <c r="E51" s="32"/>
      <c r="F51" s="32"/>
      <c r="G51" s="54">
        <v>477008289</v>
      </c>
      <c r="H51" s="54"/>
      <c r="I51" s="54">
        <v>414081317</v>
      </c>
      <c r="J51" s="54"/>
      <c r="K51" s="42">
        <f>K24</f>
        <v>333387883</v>
      </c>
      <c r="L51" s="54"/>
      <c r="M51" s="42">
        <f>M24</f>
        <v>304546433</v>
      </c>
    </row>
    <row r="52" spans="1:13" ht="21.75" customHeight="1" thickTop="1">
      <c r="A52" s="18" t="s">
        <v>108</v>
      </c>
      <c r="D52" s="31"/>
      <c r="E52" s="48"/>
      <c r="F52" s="48"/>
      <c r="G52" s="27">
        <v>27214153</v>
      </c>
      <c r="H52" s="27"/>
      <c r="I52" s="27">
        <v>55110885</v>
      </c>
      <c r="J52" s="27"/>
      <c r="K52" s="27"/>
      <c r="L52" s="27"/>
      <c r="M52" s="27"/>
    </row>
    <row r="53" spans="1:13" ht="21.75" customHeight="1" thickBot="1">
      <c r="D53" s="31"/>
      <c r="E53" s="48"/>
      <c r="F53" s="48"/>
      <c r="G53" s="55">
        <f>SUM(G51:G52)</f>
        <v>504222442</v>
      </c>
      <c r="H53" s="27"/>
      <c r="I53" s="55">
        <f>SUM(I51:I52)</f>
        <v>469192202</v>
      </c>
      <c r="J53" s="27"/>
      <c r="K53" s="27"/>
      <c r="L53" s="27"/>
      <c r="M53" s="24"/>
    </row>
    <row r="54" spans="1:13" ht="21.75" customHeight="1" thickTop="1">
      <c r="D54" s="31"/>
      <c r="E54" s="48"/>
      <c r="F54" s="48"/>
      <c r="G54" s="1">
        <f>G53-G24</f>
        <v>0</v>
      </c>
      <c r="H54" s="54"/>
      <c r="I54" s="1">
        <f>I53-I24</f>
        <v>0</v>
      </c>
      <c r="J54" s="24"/>
      <c r="K54" s="24"/>
      <c r="L54" s="24"/>
      <c r="M54" s="24"/>
    </row>
    <row r="55" spans="1:13" ht="21.75" customHeight="1">
      <c r="A55" s="22" t="s">
        <v>111</v>
      </c>
      <c r="D55" s="31"/>
      <c r="E55" s="32"/>
      <c r="F55" s="32"/>
      <c r="G55" s="24"/>
      <c r="H55" s="24"/>
      <c r="I55" s="24"/>
      <c r="J55" s="24"/>
      <c r="K55" s="24"/>
      <c r="L55" s="24"/>
      <c r="M55" s="24"/>
    </row>
    <row r="56" spans="1:13" ht="21.75" customHeight="1" thickBot="1">
      <c r="A56" s="18" t="s">
        <v>110</v>
      </c>
      <c r="D56" s="31"/>
      <c r="E56" s="32"/>
      <c r="F56" s="32"/>
      <c r="G56" s="27">
        <v>193071427</v>
      </c>
      <c r="H56" s="54"/>
      <c r="I56" s="27">
        <v>347758184</v>
      </c>
      <c r="J56" s="54"/>
      <c r="K56" s="42">
        <f>SUM(K40)</f>
        <v>320586906</v>
      </c>
      <c r="L56" s="54"/>
      <c r="M56" s="42">
        <f>SUM(M40)</f>
        <v>304546433</v>
      </c>
    </row>
    <row r="57" spans="1:13" ht="21.75" customHeight="1" thickTop="1">
      <c r="A57" s="18" t="s">
        <v>108</v>
      </c>
      <c r="D57" s="31"/>
      <c r="E57" s="48"/>
      <c r="F57" s="48"/>
      <c r="G57" s="27">
        <v>20953322</v>
      </c>
      <c r="H57" s="27"/>
      <c r="I57" s="27">
        <v>60201489</v>
      </c>
      <c r="J57" s="27"/>
      <c r="K57" s="27"/>
      <c r="L57" s="27"/>
      <c r="M57" s="27"/>
    </row>
    <row r="58" spans="1:13" ht="21.75" customHeight="1" thickBot="1">
      <c r="D58" s="31"/>
      <c r="E58" s="48"/>
      <c r="F58" s="48"/>
      <c r="G58" s="55">
        <f>SUM(G56:G57)</f>
        <v>214024749</v>
      </c>
      <c r="H58" s="27"/>
      <c r="I58" s="55">
        <f>SUM(I56:I57)</f>
        <v>407959673</v>
      </c>
      <c r="J58" s="27"/>
      <c r="K58" s="27"/>
      <c r="L58" s="27"/>
      <c r="M58" s="24"/>
    </row>
    <row r="59" spans="1:13" ht="21.75" customHeight="1" thickTop="1">
      <c r="G59" s="1">
        <f>G58-G40</f>
        <v>0</v>
      </c>
      <c r="H59" s="54"/>
      <c r="I59" s="1">
        <f>I58-I40</f>
        <v>0</v>
      </c>
      <c r="J59" s="27"/>
      <c r="K59" s="27"/>
      <c r="L59" s="27"/>
      <c r="M59" s="27"/>
    </row>
    <row r="60" spans="1:13" ht="21.75" customHeight="1">
      <c r="A60" s="22" t="s">
        <v>67</v>
      </c>
      <c r="E60" s="48">
        <v>30</v>
      </c>
      <c r="G60" s="27"/>
      <c r="H60" s="27"/>
      <c r="I60" s="27"/>
      <c r="J60" s="27"/>
      <c r="K60" s="27"/>
      <c r="L60" s="27"/>
      <c r="M60" s="19"/>
    </row>
    <row r="61" spans="1:13" ht="21.75" customHeight="1">
      <c r="A61" s="18" t="s">
        <v>132</v>
      </c>
      <c r="D61" s="31"/>
      <c r="E61" s="32"/>
      <c r="F61" s="32"/>
      <c r="G61" s="54"/>
      <c r="H61" s="54"/>
      <c r="I61" s="54"/>
      <c r="J61" s="54"/>
      <c r="K61" s="54"/>
    </row>
    <row r="62" spans="1:13" ht="21.75" customHeight="1" thickBot="1">
      <c r="A62" s="18" t="s">
        <v>170</v>
      </c>
      <c r="G62" s="56">
        <f>G51/bs!$G$64</f>
        <v>1.4607511574360776</v>
      </c>
      <c r="H62" s="27"/>
      <c r="I62" s="7">
        <f>I51/bs!$I$64</f>
        <v>1.268048746801558</v>
      </c>
      <c r="J62" s="27"/>
      <c r="K62" s="56">
        <f>K51/bs!$K$64</f>
        <v>1.0209397765148975</v>
      </c>
      <c r="L62" s="27"/>
      <c r="M62" s="7">
        <f>M51/bs!$M$64</f>
        <v>0.93261807972015953</v>
      </c>
    </row>
    <row r="63" spans="1:13" ht="21.75" customHeight="1" thickTop="1"/>
    <row r="65" spans="1:1" ht="21.75" customHeight="1">
      <c r="A65" s="18" t="s">
        <v>133</v>
      </c>
    </row>
  </sheetData>
  <mergeCells count="4">
    <mergeCell ref="G48:I48"/>
    <mergeCell ref="K48:M48"/>
    <mergeCell ref="G5:I5"/>
    <mergeCell ref="K5:M5"/>
  </mergeCells>
  <pageMargins left="0.78740157480314965" right="0.39370078740157483" top="0.78740157480314965" bottom="0.39370078740157483" header="0.19685039370078741" footer="0.19685039370078741"/>
  <pageSetup paperSize="9" scale="70" orientation="portrait" r:id="rId1"/>
  <rowBreaks count="1" manualBreakCount="1">
    <brk id="43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0"/>
  <sheetViews>
    <sheetView showGridLines="0" view="pageBreakPreview" topLeftCell="A13" zoomScale="55" zoomScaleNormal="85" zoomScaleSheetLayoutView="55" workbookViewId="0">
      <selection activeCell="C22" sqref="C22"/>
    </sheetView>
  </sheetViews>
  <sheetFormatPr defaultColWidth="9.1796875" defaultRowHeight="21.75" customHeight="1"/>
  <cols>
    <col min="1" max="1" width="43.54296875" style="15" customWidth="1"/>
    <col min="2" max="2" width="1.1796875" style="15" customWidth="1"/>
    <col min="3" max="3" width="7.54296875" style="36" customWidth="1"/>
    <col min="4" max="4" width="1.54296875" style="15" customWidth="1"/>
    <col min="5" max="5" width="18.453125" style="15" customWidth="1"/>
    <col min="6" max="6" width="1.54296875" style="15" customWidth="1"/>
    <col min="7" max="7" width="18.453125" style="15" customWidth="1"/>
    <col min="8" max="8" width="1.54296875" style="15" customWidth="1"/>
    <col min="9" max="9" width="18.453125" style="15" customWidth="1"/>
    <col min="10" max="10" width="1.54296875" style="15" customWidth="1"/>
    <col min="11" max="11" width="18.453125" style="15" customWidth="1"/>
    <col min="12" max="12" width="1.54296875" style="15" customWidth="1"/>
    <col min="13" max="13" width="18.453125" style="15" customWidth="1"/>
    <col min="14" max="14" width="1.54296875" style="15" customWidth="1"/>
    <col min="15" max="15" width="23.1796875" style="15" customWidth="1"/>
    <col min="16" max="16" width="1.54296875" style="15" customWidth="1"/>
    <col min="17" max="17" width="21.54296875" style="15" customWidth="1"/>
    <col min="18" max="18" width="1.54296875" style="15" customWidth="1"/>
    <col min="19" max="19" width="21.54296875" style="15" customWidth="1"/>
    <col min="20" max="20" width="1.54296875" style="15" customWidth="1"/>
    <col min="21" max="21" width="21.54296875" style="15" customWidth="1"/>
    <col min="22" max="22" width="1.54296875" style="15" customWidth="1"/>
    <col min="23" max="16384" width="9.1796875" style="15"/>
  </cols>
  <sheetData>
    <row r="1" spans="1:21" s="12" customFormat="1" ht="21.75" customHeight="1">
      <c r="A1" s="8" t="s">
        <v>109</v>
      </c>
      <c r="B1" s="8"/>
      <c r="C1" s="3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13" customFormat="1" ht="21.75" customHeight="1">
      <c r="A2" s="8" t="s">
        <v>68</v>
      </c>
      <c r="B2" s="8"/>
      <c r="C2" s="36"/>
    </row>
    <row r="3" spans="1:21" s="13" customFormat="1" ht="21.75" customHeight="1">
      <c r="A3" s="8" t="str">
        <f>pl!A3</f>
        <v>For the year ended 31 December 2025</v>
      </c>
      <c r="B3" s="8"/>
      <c r="C3" s="36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1" ht="21.75" customHeight="1">
      <c r="B4" s="29"/>
      <c r="C4" s="37"/>
      <c r="D4" s="37"/>
      <c r="M4" s="19"/>
      <c r="N4" s="19"/>
      <c r="O4" s="19"/>
      <c r="P4" s="19"/>
      <c r="Q4" s="19"/>
      <c r="R4" s="19"/>
      <c r="S4" s="19"/>
      <c r="T4" s="19"/>
      <c r="U4" s="19" t="s">
        <v>135</v>
      </c>
    </row>
    <row r="5" spans="1:21" ht="21.75" customHeight="1">
      <c r="B5" s="29"/>
      <c r="C5" s="37"/>
      <c r="D5" s="37"/>
      <c r="E5" s="72" t="s">
        <v>77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21" ht="21.75" customHeight="1">
      <c r="B6" s="29"/>
      <c r="C6" s="37"/>
      <c r="D6" s="37"/>
      <c r="E6" s="73" t="s">
        <v>110</v>
      </c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44"/>
      <c r="S6" s="44"/>
      <c r="T6" s="44"/>
      <c r="U6" s="44"/>
    </row>
    <row r="7" spans="1:21" ht="21.75" customHeight="1">
      <c r="B7" s="29"/>
      <c r="C7" s="37"/>
      <c r="D7" s="37"/>
      <c r="M7" s="19"/>
      <c r="N7" s="19"/>
      <c r="O7" s="38" t="s">
        <v>81</v>
      </c>
      <c r="P7" s="19"/>
      <c r="Q7" s="19"/>
      <c r="R7" s="19"/>
      <c r="S7" s="38"/>
      <c r="T7" s="19"/>
      <c r="U7" s="19"/>
    </row>
    <row r="8" spans="1:21" ht="21.75" customHeight="1">
      <c r="B8" s="29"/>
      <c r="C8" s="37"/>
      <c r="D8" s="29"/>
      <c r="M8" s="19"/>
      <c r="N8" s="19"/>
      <c r="O8" s="39" t="s">
        <v>80</v>
      </c>
      <c r="P8" s="19"/>
      <c r="Q8" s="19"/>
      <c r="R8" s="19"/>
      <c r="S8" s="19"/>
      <c r="T8" s="19"/>
      <c r="U8" s="19"/>
    </row>
    <row r="9" spans="1:21" ht="21.75" customHeight="1">
      <c r="B9" s="29"/>
      <c r="C9" s="37"/>
      <c r="D9" s="29"/>
      <c r="I9" s="16"/>
      <c r="M9" s="19"/>
      <c r="N9" s="19"/>
      <c r="O9" s="45" t="s">
        <v>82</v>
      </c>
      <c r="P9" s="19"/>
      <c r="Q9" s="19"/>
      <c r="R9" s="19"/>
      <c r="S9" s="19"/>
      <c r="T9" s="19"/>
      <c r="U9" s="19"/>
    </row>
    <row r="10" spans="1:21" ht="21.75" customHeight="1">
      <c r="B10" s="29"/>
      <c r="C10" s="37"/>
      <c r="D10" s="29"/>
      <c r="I10" s="16" t="s">
        <v>185</v>
      </c>
      <c r="M10" s="19"/>
      <c r="N10" s="19"/>
      <c r="O10" s="38" t="s">
        <v>85</v>
      </c>
      <c r="P10" s="19"/>
      <c r="Q10" s="19"/>
      <c r="R10" s="19"/>
      <c r="S10" s="38" t="s">
        <v>115</v>
      </c>
      <c r="T10" s="19"/>
      <c r="U10" s="19"/>
    </row>
    <row r="11" spans="1:21" s="16" customFormat="1" ht="21.75" customHeight="1">
      <c r="C11" s="36"/>
      <c r="E11" s="38" t="s">
        <v>65</v>
      </c>
      <c r="I11" s="16" t="s">
        <v>198</v>
      </c>
      <c r="K11" s="71" t="s">
        <v>45</v>
      </c>
      <c r="L11" s="71"/>
      <c r="M11" s="71"/>
      <c r="N11" s="38"/>
      <c r="O11" s="16" t="s">
        <v>83</v>
      </c>
      <c r="P11" s="38"/>
      <c r="Q11" s="16" t="s">
        <v>112</v>
      </c>
      <c r="R11" s="38"/>
      <c r="S11" s="16" t="s">
        <v>116</v>
      </c>
      <c r="T11" s="38"/>
    </row>
    <row r="12" spans="1:21" s="16" customFormat="1" ht="21.75" customHeight="1">
      <c r="C12" s="36"/>
      <c r="E12" s="38" t="s">
        <v>69</v>
      </c>
      <c r="G12" s="38" t="s">
        <v>46</v>
      </c>
      <c r="I12" s="38" t="s">
        <v>150</v>
      </c>
      <c r="K12" s="38" t="s">
        <v>47</v>
      </c>
      <c r="L12" s="38"/>
      <c r="M12" s="38"/>
      <c r="N12" s="38"/>
      <c r="O12" s="38" t="s">
        <v>78</v>
      </c>
      <c r="P12" s="38"/>
      <c r="Q12" s="38" t="s">
        <v>113</v>
      </c>
      <c r="R12" s="38"/>
      <c r="S12" s="38" t="s">
        <v>117</v>
      </c>
      <c r="T12" s="38"/>
      <c r="U12" s="38"/>
    </row>
    <row r="13" spans="1:21" s="16" customFormat="1" ht="21.75" customHeight="1">
      <c r="C13" s="21" t="s">
        <v>0</v>
      </c>
      <c r="E13" s="39" t="s">
        <v>48</v>
      </c>
      <c r="G13" s="21" t="s">
        <v>49</v>
      </c>
      <c r="I13" s="21" t="s">
        <v>196</v>
      </c>
      <c r="K13" s="39" t="s">
        <v>50</v>
      </c>
      <c r="M13" s="39" t="s">
        <v>51</v>
      </c>
      <c r="N13" s="24"/>
      <c r="O13" s="39" t="s">
        <v>84</v>
      </c>
      <c r="P13" s="24"/>
      <c r="Q13" s="39" t="s">
        <v>114</v>
      </c>
      <c r="R13" s="24"/>
      <c r="S13" s="39" t="s">
        <v>118</v>
      </c>
      <c r="T13" s="24"/>
      <c r="U13" s="39" t="s">
        <v>52</v>
      </c>
    </row>
    <row r="14" spans="1:21" ht="21.75" customHeight="1">
      <c r="A14" s="8" t="s">
        <v>180</v>
      </c>
      <c r="C14" s="40"/>
      <c r="D14" s="28"/>
      <c r="E14" s="27">
        <v>326549999</v>
      </c>
      <c r="F14" s="27"/>
      <c r="G14" s="27">
        <v>1026968920</v>
      </c>
      <c r="H14" s="27"/>
      <c r="I14" s="27">
        <v>20034929</v>
      </c>
      <c r="J14" s="27"/>
      <c r="K14" s="27">
        <v>32655000</v>
      </c>
      <c r="L14" s="27"/>
      <c r="M14" s="27">
        <v>1237774914</v>
      </c>
      <c r="N14" s="27"/>
      <c r="O14" s="27">
        <v>-204549035</v>
      </c>
      <c r="P14" s="27"/>
      <c r="Q14" s="26">
        <f>SUM(E14:O14)</f>
        <v>2439434727</v>
      </c>
      <c r="R14" s="27"/>
      <c r="S14" s="27">
        <v>323053751</v>
      </c>
      <c r="T14" s="27"/>
      <c r="U14" s="26">
        <f t="shared" ref="U14:U24" si="0">SUM(Q14:S14)</f>
        <v>2762488478</v>
      </c>
    </row>
    <row r="15" spans="1:21" ht="21.75" customHeight="1">
      <c r="A15" s="15" t="s">
        <v>143</v>
      </c>
      <c r="C15" s="40"/>
      <c r="D15" s="28"/>
      <c r="E15" s="26">
        <v>0</v>
      </c>
      <c r="F15" s="27"/>
      <c r="G15" s="26">
        <v>0</v>
      </c>
      <c r="H15" s="26"/>
      <c r="I15" s="26">
        <v>0</v>
      </c>
      <c r="J15" s="26"/>
      <c r="K15" s="26">
        <v>0</v>
      </c>
      <c r="L15" s="24"/>
      <c r="M15" s="26">
        <f>SUM(pl!I51)</f>
        <v>414081317</v>
      </c>
      <c r="N15" s="27"/>
      <c r="O15" s="26">
        <v>0</v>
      </c>
      <c r="P15" s="27"/>
      <c r="Q15" s="26">
        <f>SUM(E15:O15)</f>
        <v>414081317</v>
      </c>
      <c r="R15" s="27"/>
      <c r="S15" s="26">
        <f>SUM(pl!I52)</f>
        <v>55110885</v>
      </c>
      <c r="T15" s="27"/>
      <c r="U15" s="26">
        <f t="shared" si="0"/>
        <v>469192202</v>
      </c>
    </row>
    <row r="16" spans="1:21" ht="21.75" customHeight="1">
      <c r="A16" s="15" t="s">
        <v>144</v>
      </c>
      <c r="C16" s="40"/>
      <c r="D16" s="28"/>
      <c r="E16" s="41">
        <v>0</v>
      </c>
      <c r="F16" s="27"/>
      <c r="G16" s="41">
        <v>0</v>
      </c>
      <c r="H16" s="26"/>
      <c r="I16" s="41">
        <v>0</v>
      </c>
      <c r="J16" s="26"/>
      <c r="K16" s="41">
        <v>0</v>
      </c>
      <c r="L16" s="24"/>
      <c r="M16" s="41">
        <v>1727042</v>
      </c>
      <c r="N16" s="27"/>
      <c r="O16" s="41">
        <v>-68050175</v>
      </c>
      <c r="P16" s="27"/>
      <c r="Q16" s="41">
        <f>SUM(E16:O16)</f>
        <v>-66323133</v>
      </c>
      <c r="R16" s="27"/>
      <c r="S16" s="41">
        <f>pl!I57-pl!I52</f>
        <v>5090604</v>
      </c>
      <c r="T16" s="27"/>
      <c r="U16" s="41">
        <f t="shared" si="0"/>
        <v>-61232529</v>
      </c>
    </row>
    <row r="17" spans="1:21" ht="21.75" customHeight="1">
      <c r="A17" s="15" t="s">
        <v>145</v>
      </c>
      <c r="C17" s="40"/>
      <c r="D17" s="28"/>
      <c r="E17" s="27">
        <f>SUM(E15:E16)</f>
        <v>0</v>
      </c>
      <c r="F17" s="27"/>
      <c r="G17" s="27">
        <f>SUM(G15:G16)</f>
        <v>0</v>
      </c>
      <c r="H17" s="27"/>
      <c r="I17" s="27">
        <f>SUM(I15:I16)</f>
        <v>0</v>
      </c>
      <c r="J17" s="27"/>
      <c r="K17" s="27">
        <f>SUM(K15:K16)</f>
        <v>0</v>
      </c>
      <c r="L17" s="27"/>
      <c r="M17" s="27">
        <f>SUM(M15:M16)</f>
        <v>415808359</v>
      </c>
      <c r="N17" s="27"/>
      <c r="O17" s="27">
        <f>SUM(O15:O16)</f>
        <v>-68050175</v>
      </c>
      <c r="P17" s="27"/>
      <c r="Q17" s="27">
        <f>SUM(D17:O17)</f>
        <v>347758184</v>
      </c>
      <c r="R17" s="27"/>
      <c r="S17" s="27">
        <f>SUM(S15:S16)</f>
        <v>60201489</v>
      </c>
      <c r="T17" s="27"/>
      <c r="U17" s="27">
        <f>SUM(U15:U16)</f>
        <v>407959673</v>
      </c>
    </row>
    <row r="18" spans="1:21" ht="21.75" customHeight="1">
      <c r="A18" s="15" t="s">
        <v>136</v>
      </c>
      <c r="C18" s="40" t="s">
        <v>208</v>
      </c>
      <c r="D18" s="28"/>
      <c r="E18" s="27">
        <v>0</v>
      </c>
      <c r="F18" s="27"/>
      <c r="G18" s="27">
        <v>0</v>
      </c>
      <c r="H18" s="27"/>
      <c r="I18" s="27">
        <v>0</v>
      </c>
      <c r="J18" s="27"/>
      <c r="K18" s="27">
        <v>0</v>
      </c>
      <c r="L18" s="27"/>
      <c r="M18" s="27">
        <v>-146947499</v>
      </c>
      <c r="N18" s="27"/>
      <c r="O18" s="27">
        <v>0</v>
      </c>
      <c r="P18" s="27"/>
      <c r="Q18" s="26">
        <f>SUM(E18:O18)</f>
        <v>-146947499</v>
      </c>
      <c r="R18" s="27"/>
      <c r="S18" s="27">
        <v>0</v>
      </c>
      <c r="T18" s="27"/>
      <c r="U18" s="27">
        <f t="shared" si="0"/>
        <v>-146947499</v>
      </c>
    </row>
    <row r="19" spans="1:21" ht="21.75" customHeight="1">
      <c r="A19" s="15" t="s">
        <v>161</v>
      </c>
      <c r="C19" s="40"/>
      <c r="D19" s="28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6"/>
    </row>
    <row r="20" spans="1:21" ht="21.75" customHeight="1">
      <c r="A20" s="15" t="s">
        <v>162</v>
      </c>
      <c r="C20" s="46">
        <v>13.2</v>
      </c>
      <c r="D20" s="28"/>
      <c r="E20" s="27">
        <v>0</v>
      </c>
      <c r="F20" s="27"/>
      <c r="G20" s="27">
        <v>0</v>
      </c>
      <c r="H20" s="27"/>
      <c r="I20" s="27">
        <v>0</v>
      </c>
      <c r="J20" s="27"/>
      <c r="K20" s="27">
        <v>0</v>
      </c>
      <c r="L20" s="27"/>
      <c r="M20" s="27">
        <v>0</v>
      </c>
      <c r="N20" s="27"/>
      <c r="O20" s="27">
        <v>0</v>
      </c>
      <c r="P20" s="27"/>
      <c r="Q20" s="27">
        <f>SUM(E20:O20)</f>
        <v>0</v>
      </c>
      <c r="R20" s="27"/>
      <c r="S20" s="27">
        <v>-11196369</v>
      </c>
      <c r="T20" s="27"/>
      <c r="U20" s="26">
        <f>SUM(Q20:S20)</f>
        <v>-11196369</v>
      </c>
    </row>
    <row r="21" spans="1:21" ht="21.75" customHeight="1">
      <c r="A21" s="15" t="s">
        <v>197</v>
      </c>
      <c r="C21" s="46"/>
      <c r="D21" s="28"/>
      <c r="E21" s="27">
        <v>0</v>
      </c>
      <c r="F21" s="27"/>
      <c r="G21" s="27">
        <v>0</v>
      </c>
      <c r="H21" s="27"/>
      <c r="I21" s="27">
        <v>-86492475</v>
      </c>
      <c r="J21" s="27"/>
      <c r="K21" s="27">
        <v>0</v>
      </c>
      <c r="L21" s="27"/>
      <c r="M21" s="27">
        <v>362972814</v>
      </c>
      <c r="N21" s="27"/>
      <c r="O21" s="27">
        <v>0</v>
      </c>
      <c r="P21" s="27"/>
      <c r="Q21" s="26">
        <f>SUM(E21:O21)</f>
        <v>276480339</v>
      </c>
      <c r="R21" s="27"/>
      <c r="S21" s="27">
        <v>-276480339</v>
      </c>
      <c r="T21" s="27"/>
      <c r="U21" s="26">
        <f t="shared" si="0"/>
        <v>0</v>
      </c>
    </row>
    <row r="22" spans="1:21" ht="21.75" customHeight="1">
      <c r="A22" s="15" t="s">
        <v>163</v>
      </c>
      <c r="C22" s="40"/>
      <c r="D22" s="2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</row>
    <row r="23" spans="1:21" ht="21.75" customHeight="1">
      <c r="A23" s="15" t="s">
        <v>164</v>
      </c>
      <c r="C23" s="40"/>
      <c r="D23" s="28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  <row r="24" spans="1:21" ht="21.75" customHeight="1">
      <c r="A24" s="15" t="s">
        <v>160</v>
      </c>
      <c r="C24" s="40">
        <v>23</v>
      </c>
      <c r="D24" s="28"/>
      <c r="E24" s="41">
        <v>0</v>
      </c>
      <c r="F24" s="27"/>
      <c r="G24" s="41">
        <v>0</v>
      </c>
      <c r="H24" s="26"/>
      <c r="I24" s="41">
        <v>0</v>
      </c>
      <c r="J24" s="26"/>
      <c r="K24" s="41">
        <v>0</v>
      </c>
      <c r="L24" s="24"/>
      <c r="M24" s="30">
        <v>-82725489</v>
      </c>
      <c r="N24" s="27"/>
      <c r="O24" s="41">
        <v>0</v>
      </c>
      <c r="P24" s="27"/>
      <c r="Q24" s="41">
        <f>SUM(E24:O24)</f>
        <v>-82725489</v>
      </c>
      <c r="R24" s="27"/>
      <c r="S24" s="41">
        <v>0</v>
      </c>
      <c r="T24" s="27"/>
      <c r="U24" s="41">
        <f t="shared" si="0"/>
        <v>-82725489</v>
      </c>
    </row>
    <row r="25" spans="1:21" ht="21.75" customHeight="1" thickBot="1">
      <c r="A25" s="8" t="s">
        <v>181</v>
      </c>
      <c r="C25" s="43"/>
      <c r="D25" s="28"/>
      <c r="E25" s="42">
        <f>SUM(E14:E14,E17:E24)</f>
        <v>326549999</v>
      </c>
      <c r="F25" s="27"/>
      <c r="G25" s="42">
        <f>SUM(G14:G14,G17:G24)</f>
        <v>1026968920</v>
      </c>
      <c r="H25" s="27"/>
      <c r="I25" s="42">
        <f>SUM(I14:I14,I17:I24)</f>
        <v>-66457546</v>
      </c>
      <c r="J25" s="27"/>
      <c r="K25" s="42">
        <f>SUM(K14:K14,K17:K24)</f>
        <v>32655000</v>
      </c>
      <c r="L25" s="27"/>
      <c r="M25" s="42">
        <f>SUM(M14:M14,M17:M24)</f>
        <v>1786883099</v>
      </c>
      <c r="N25" s="27"/>
      <c r="O25" s="42">
        <f>SUM(O14:O14,O17:O24)</f>
        <v>-272599210</v>
      </c>
      <c r="P25" s="27"/>
      <c r="Q25" s="42">
        <f>SUM(Q14:Q14,Q17:Q24)</f>
        <v>2834000262</v>
      </c>
      <c r="R25" s="27"/>
      <c r="S25" s="42">
        <f>SUM(S14:S14,S17:S24)</f>
        <v>95578532</v>
      </c>
      <c r="T25" s="27"/>
      <c r="U25" s="42">
        <f>SUM(U14:U14,U17:U24)</f>
        <v>2929578794</v>
      </c>
    </row>
    <row r="26" spans="1:21" ht="21.75" customHeight="1" thickTop="1">
      <c r="E26" s="27"/>
      <c r="F26" s="27"/>
      <c r="G26" s="27"/>
      <c r="H26" s="27"/>
      <c r="I26" s="27"/>
      <c r="J26" s="27"/>
      <c r="K26" s="27"/>
      <c r="L26" s="27"/>
      <c r="M26" s="47"/>
      <c r="N26" s="27"/>
      <c r="O26" s="47"/>
      <c r="P26" s="27"/>
      <c r="Q26" s="27"/>
      <c r="R26" s="27"/>
      <c r="S26" s="47"/>
      <c r="T26" s="27"/>
      <c r="U26" s="27"/>
    </row>
    <row r="27" spans="1:21" ht="21.75" customHeight="1">
      <c r="A27" s="8" t="s">
        <v>206</v>
      </c>
      <c r="C27" s="40"/>
      <c r="D27" s="28"/>
      <c r="E27" s="27">
        <f>E25</f>
        <v>326549999</v>
      </c>
      <c r="F27" s="27"/>
      <c r="G27" s="27">
        <f>G25</f>
        <v>1026968920</v>
      </c>
      <c r="H27" s="27"/>
      <c r="I27" s="27">
        <f>I25</f>
        <v>-66457546</v>
      </c>
      <c r="J27" s="27"/>
      <c r="K27" s="27">
        <f>K25</f>
        <v>32655000</v>
      </c>
      <c r="L27" s="27"/>
      <c r="M27" s="27">
        <f>M25</f>
        <v>1786883099</v>
      </c>
      <c r="N27" s="27"/>
      <c r="O27" s="27">
        <f>O25</f>
        <v>-272599210</v>
      </c>
      <c r="P27" s="27"/>
      <c r="Q27" s="27">
        <f>Q25</f>
        <v>2834000262</v>
      </c>
      <c r="R27" s="27"/>
      <c r="S27" s="27">
        <f>S25</f>
        <v>95578532</v>
      </c>
      <c r="T27" s="27"/>
      <c r="U27" s="27">
        <f>U25</f>
        <v>2929578794</v>
      </c>
    </row>
    <row r="28" spans="1:21" ht="21.75" customHeight="1">
      <c r="A28" s="15" t="s">
        <v>143</v>
      </c>
      <c r="C28" s="40"/>
      <c r="D28" s="28"/>
      <c r="E28" s="26">
        <v>0</v>
      </c>
      <c r="F28" s="27"/>
      <c r="G28" s="26">
        <v>0</v>
      </c>
      <c r="H28" s="26"/>
      <c r="I28" s="26">
        <v>0</v>
      </c>
      <c r="J28" s="26"/>
      <c r="K28" s="26">
        <v>0</v>
      </c>
      <c r="L28" s="24"/>
      <c r="M28" s="26">
        <f>SUM(pl!G51)</f>
        <v>477008289</v>
      </c>
      <c r="N28" s="27"/>
      <c r="O28" s="26">
        <v>0</v>
      </c>
      <c r="P28" s="27"/>
      <c r="Q28" s="26">
        <f t="shared" ref="Q28:Q29" si="1">SUM(E28:O28)</f>
        <v>477008289</v>
      </c>
      <c r="R28" s="27"/>
      <c r="S28" s="26">
        <f>SUM(pl!G52)</f>
        <v>27214153</v>
      </c>
      <c r="T28" s="27"/>
      <c r="U28" s="26">
        <f t="shared" ref="U28:U31" si="2">SUM(Q28:S28)</f>
        <v>504222442</v>
      </c>
    </row>
    <row r="29" spans="1:21" ht="21.75" customHeight="1">
      <c r="A29" s="15" t="s">
        <v>144</v>
      </c>
      <c r="C29" s="40"/>
      <c r="D29" s="28"/>
      <c r="E29" s="41">
        <v>0</v>
      </c>
      <c r="F29" s="27"/>
      <c r="G29" s="41">
        <v>0</v>
      </c>
      <c r="H29" s="26"/>
      <c r="I29" s="41">
        <v>0</v>
      </c>
      <c r="J29" s="26"/>
      <c r="K29" s="41">
        <v>0</v>
      </c>
      <c r="L29" s="24"/>
      <c r="M29" s="41">
        <v>-13660600</v>
      </c>
      <c r="N29" s="27"/>
      <c r="O29" s="41">
        <v>-270276262</v>
      </c>
      <c r="P29" s="27"/>
      <c r="Q29" s="41">
        <f t="shared" si="1"/>
        <v>-283936862</v>
      </c>
      <c r="R29" s="27"/>
      <c r="S29" s="41">
        <f>pl!G57-pl!G52</f>
        <v>-6260831</v>
      </c>
      <c r="T29" s="27"/>
      <c r="U29" s="41">
        <f t="shared" si="2"/>
        <v>-290197693</v>
      </c>
    </row>
    <row r="30" spans="1:21" ht="21.75" customHeight="1">
      <c r="A30" s="15" t="s">
        <v>145</v>
      </c>
      <c r="C30" s="40"/>
      <c r="D30" s="28"/>
      <c r="E30" s="27">
        <f>SUM(E28:E29)</f>
        <v>0</v>
      </c>
      <c r="F30" s="27"/>
      <c r="G30" s="27">
        <f>SUM(G28:G29)</f>
        <v>0</v>
      </c>
      <c r="H30" s="27"/>
      <c r="I30" s="27">
        <f>SUM(I28:I29)</f>
        <v>0</v>
      </c>
      <c r="J30" s="27"/>
      <c r="K30" s="27">
        <f>SUM(K28:K29)</f>
        <v>0</v>
      </c>
      <c r="L30" s="27"/>
      <c r="M30" s="27">
        <f>SUM(M28:M29)</f>
        <v>463347689</v>
      </c>
      <c r="N30" s="27"/>
      <c r="O30" s="27">
        <f>SUM(O28:O29)</f>
        <v>-270276262</v>
      </c>
      <c r="P30" s="27"/>
      <c r="Q30" s="27">
        <f>SUM(D30:O30)</f>
        <v>193071427</v>
      </c>
      <c r="R30" s="27"/>
      <c r="S30" s="27">
        <f>SUM(S28:S29)</f>
        <v>20953322</v>
      </c>
      <c r="T30" s="27"/>
      <c r="U30" s="27">
        <f t="shared" si="2"/>
        <v>214024749</v>
      </c>
    </row>
    <row r="31" spans="1:21" ht="21.75" customHeight="1">
      <c r="A31" s="15" t="s">
        <v>136</v>
      </c>
      <c r="C31" s="40" t="s">
        <v>208</v>
      </c>
      <c r="D31" s="28"/>
      <c r="E31" s="27">
        <v>0</v>
      </c>
      <c r="F31" s="27"/>
      <c r="G31" s="27">
        <v>0</v>
      </c>
      <c r="H31" s="27"/>
      <c r="I31" s="27">
        <v>0</v>
      </c>
      <c r="J31" s="27"/>
      <c r="K31" s="27">
        <v>0</v>
      </c>
      <c r="L31" s="27"/>
      <c r="M31" s="27">
        <v>-124089000</v>
      </c>
      <c r="N31" s="27"/>
      <c r="O31" s="27">
        <v>0</v>
      </c>
      <c r="P31" s="27"/>
      <c r="Q31" s="26">
        <f>SUM(E31:O31)</f>
        <v>-124089000</v>
      </c>
      <c r="R31" s="27"/>
      <c r="S31" s="27">
        <v>0</v>
      </c>
      <c r="T31" s="27"/>
      <c r="U31" s="27">
        <f t="shared" si="2"/>
        <v>-124089000</v>
      </c>
    </row>
    <row r="32" spans="1:21" ht="21.75" customHeight="1">
      <c r="A32" s="15" t="s">
        <v>161</v>
      </c>
      <c r="C32" s="40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6"/>
    </row>
    <row r="33" spans="1:21" ht="21.75" customHeight="1">
      <c r="A33" s="15" t="s">
        <v>162</v>
      </c>
      <c r="C33" s="46">
        <v>13.2</v>
      </c>
      <c r="D33" s="28"/>
      <c r="E33" s="27">
        <v>0</v>
      </c>
      <c r="F33" s="27"/>
      <c r="G33" s="27">
        <v>0</v>
      </c>
      <c r="H33" s="27"/>
      <c r="I33" s="27">
        <v>0</v>
      </c>
      <c r="J33" s="27"/>
      <c r="K33" s="27">
        <v>0</v>
      </c>
      <c r="L33" s="27"/>
      <c r="M33" s="27">
        <v>0</v>
      </c>
      <c r="N33" s="27"/>
      <c r="O33" s="27">
        <v>0</v>
      </c>
      <c r="P33" s="27"/>
      <c r="Q33" s="27">
        <f>SUM(E33:O33)</f>
        <v>0</v>
      </c>
      <c r="R33" s="27"/>
      <c r="S33" s="27">
        <v>-12676522</v>
      </c>
      <c r="T33" s="27"/>
      <c r="U33" s="26">
        <f t="shared" ref="U33" si="3">SUM(Q33:S33)</f>
        <v>-12676522</v>
      </c>
    </row>
    <row r="34" spans="1:21" ht="21.75" customHeight="1">
      <c r="A34" s="15" t="s">
        <v>163</v>
      </c>
      <c r="C34" s="40"/>
      <c r="D34" s="28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ht="21.75" customHeight="1">
      <c r="A35" s="15" t="s">
        <v>164</v>
      </c>
      <c r="C35" s="40"/>
      <c r="D35" s="28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21.75" customHeight="1">
      <c r="A36" s="15" t="s">
        <v>160</v>
      </c>
      <c r="C36" s="40">
        <v>23</v>
      </c>
      <c r="D36" s="28"/>
      <c r="E36" s="41">
        <v>0</v>
      </c>
      <c r="F36" s="27"/>
      <c r="G36" s="41">
        <v>0</v>
      </c>
      <c r="H36" s="26"/>
      <c r="I36" s="41">
        <v>0</v>
      </c>
      <c r="J36" s="26"/>
      <c r="K36" s="41">
        <v>0</v>
      </c>
      <c r="L36" s="24"/>
      <c r="M36" s="30">
        <v>-781538</v>
      </c>
      <c r="N36" s="27"/>
      <c r="O36" s="41">
        <v>0</v>
      </c>
      <c r="P36" s="27"/>
      <c r="Q36" s="41">
        <f>SUM(E36:O36)</f>
        <v>-781538</v>
      </c>
      <c r="R36" s="27"/>
      <c r="S36" s="41">
        <v>0</v>
      </c>
      <c r="T36" s="27"/>
      <c r="U36" s="41">
        <f t="shared" ref="U36" si="4">SUM(Q36:S36)</f>
        <v>-781538</v>
      </c>
    </row>
    <row r="37" spans="1:21" ht="21.75" customHeight="1" thickBot="1">
      <c r="A37" s="8" t="s">
        <v>207</v>
      </c>
      <c r="C37" s="43"/>
      <c r="D37" s="28"/>
      <c r="E37" s="42">
        <f>SUM(E27,E30:E36)</f>
        <v>326549999</v>
      </c>
      <c r="F37" s="27"/>
      <c r="G37" s="42">
        <f>SUM(G27,G30:G36)</f>
        <v>1026968920</v>
      </c>
      <c r="H37" s="27"/>
      <c r="I37" s="42">
        <f>SUM(I27,I30:I36)</f>
        <v>-66457546</v>
      </c>
      <c r="J37" s="27"/>
      <c r="K37" s="42">
        <f>SUM(K27,K30:K36)</f>
        <v>32655000</v>
      </c>
      <c r="L37" s="27"/>
      <c r="M37" s="42">
        <f>SUM(M27,M30:M36)</f>
        <v>2125360250</v>
      </c>
      <c r="N37" s="27"/>
      <c r="O37" s="42">
        <f>SUM(O27,O30:O36)</f>
        <v>-542875472</v>
      </c>
      <c r="P37" s="27"/>
      <c r="Q37" s="42">
        <f>SUM(Q27,Q30:Q36)</f>
        <v>2902201151</v>
      </c>
      <c r="R37" s="27"/>
      <c r="S37" s="42">
        <f>SUM(S27,S30:S36)</f>
        <v>103855332</v>
      </c>
      <c r="T37" s="27"/>
      <c r="U37" s="42">
        <f>SUM(U27,U30:U36)</f>
        <v>3006056483</v>
      </c>
    </row>
    <row r="38" spans="1:21" ht="21.75" customHeight="1" thickTop="1">
      <c r="E38" s="17">
        <f>E27-bs!I64</f>
        <v>0</v>
      </c>
      <c r="G38" s="17">
        <f>G27-bs!I65</f>
        <v>0</v>
      </c>
      <c r="I38" s="17">
        <f>I27-bs!I66</f>
        <v>0</v>
      </c>
      <c r="K38" s="17">
        <f>K27-bs!I68</f>
        <v>0</v>
      </c>
      <c r="M38" s="17">
        <f>M27-bs!I69</f>
        <v>0</v>
      </c>
      <c r="O38" s="17">
        <f>O27-bs!I70</f>
        <v>0</v>
      </c>
      <c r="Q38" s="17">
        <f>Q27-bs!I71</f>
        <v>0</v>
      </c>
      <c r="S38" s="17">
        <f>S27-bs!I72</f>
        <v>0</v>
      </c>
      <c r="U38" s="17">
        <f>U27-bs!I73</f>
        <v>0</v>
      </c>
    </row>
    <row r="39" spans="1:21" ht="21.75" customHeight="1">
      <c r="E39" s="17">
        <f>E37-bs!G64</f>
        <v>0</v>
      </c>
      <c r="G39" s="17">
        <f>G37-bs!G65</f>
        <v>0</v>
      </c>
      <c r="I39" s="17">
        <f>I37-bs!G66</f>
        <v>0</v>
      </c>
      <c r="K39" s="17">
        <f>K37-bs!G68</f>
        <v>0</v>
      </c>
      <c r="M39" s="17">
        <f>M37-bs!G69</f>
        <v>0</v>
      </c>
      <c r="O39" s="17">
        <f>O37-bs!G70</f>
        <v>0</v>
      </c>
      <c r="Q39" s="17">
        <f>Q37-bs!G71</f>
        <v>0</v>
      </c>
      <c r="S39" s="17">
        <f>S37-bs!G72</f>
        <v>0</v>
      </c>
      <c r="U39" s="17">
        <f>U37-bs!G73</f>
        <v>0</v>
      </c>
    </row>
    <row r="40" spans="1:21" ht="21.75" customHeight="1">
      <c r="A40" s="18" t="s">
        <v>133</v>
      </c>
      <c r="B40" s="18"/>
      <c r="C40" s="18"/>
      <c r="D40" s="31"/>
      <c r="E40" s="32"/>
      <c r="F40" s="32"/>
      <c r="G40" s="32"/>
      <c r="H40" s="32"/>
      <c r="I40" s="32"/>
      <c r="J40" s="32"/>
      <c r="K40" s="32"/>
    </row>
  </sheetData>
  <mergeCells count="3">
    <mergeCell ref="K11:M11"/>
    <mergeCell ref="E5:U5"/>
    <mergeCell ref="E6:Q6"/>
  </mergeCells>
  <pageMargins left="0.59055118110236227" right="0.39370078740157483" top="0.98425196850393704" bottom="0.39370078740157483" header="0.19685039370078741" footer="0.19685039370078741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showGridLines="0" view="pageBreakPreview" zoomScale="70" zoomScaleNormal="85" zoomScaleSheetLayoutView="70" workbookViewId="0">
      <selection activeCell="E23" sqref="E23"/>
    </sheetView>
  </sheetViews>
  <sheetFormatPr defaultColWidth="9.1796875" defaultRowHeight="21" customHeight="1"/>
  <cols>
    <col min="1" max="1" width="44.54296875" style="15" customWidth="1"/>
    <col min="2" max="2" width="1.1796875" style="15" customWidth="1"/>
    <col min="3" max="3" width="9.81640625" style="36" customWidth="1"/>
    <col min="4" max="4" width="1.54296875" style="15" customWidth="1"/>
    <col min="5" max="5" width="19.1796875" style="15" customWidth="1"/>
    <col min="6" max="6" width="1.54296875" style="15" customWidth="1"/>
    <col min="7" max="7" width="20.1796875" style="15" customWidth="1"/>
    <col min="8" max="8" width="1.54296875" style="15" customWidth="1"/>
    <col min="9" max="9" width="20.54296875" style="15" customWidth="1"/>
    <col min="10" max="10" width="1.54296875" style="15" customWidth="1"/>
    <col min="11" max="11" width="20" style="15" customWidth="1"/>
    <col min="12" max="12" width="1.54296875" style="15" customWidth="1"/>
    <col min="13" max="13" width="21" style="15" customWidth="1"/>
    <col min="14" max="14" width="1.54296875" style="15" customWidth="1"/>
    <col min="15" max="16384" width="9.1796875" style="15"/>
  </cols>
  <sheetData>
    <row r="1" spans="1:13" s="12" customFormat="1" ht="21" customHeight="1">
      <c r="A1" s="8" t="s">
        <v>109</v>
      </c>
      <c r="B1" s="8"/>
      <c r="C1" s="3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s="13" customFormat="1" ht="21" customHeight="1">
      <c r="A2" s="8" t="s">
        <v>97</v>
      </c>
      <c r="B2" s="8"/>
      <c r="C2" s="36"/>
    </row>
    <row r="3" spans="1:13" s="13" customFormat="1" ht="21" customHeight="1">
      <c r="A3" s="8" t="str">
        <f>pl!A3</f>
        <v>For the year ended 31 December 2025</v>
      </c>
      <c r="B3" s="8"/>
      <c r="C3" s="36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1" customHeight="1">
      <c r="B4" s="29"/>
      <c r="C4" s="37"/>
      <c r="D4" s="29"/>
      <c r="K4" s="19"/>
      <c r="L4" s="19"/>
      <c r="M4" s="19" t="s">
        <v>135</v>
      </c>
    </row>
    <row r="5" spans="1:13" ht="21" customHeight="1">
      <c r="B5" s="29"/>
      <c r="C5" s="37"/>
      <c r="D5" s="29"/>
      <c r="E5" s="72" t="s">
        <v>76</v>
      </c>
      <c r="F5" s="72"/>
      <c r="G5" s="72"/>
      <c r="H5" s="72"/>
      <c r="I5" s="72"/>
      <c r="J5" s="72"/>
      <c r="K5" s="72"/>
      <c r="L5" s="72"/>
      <c r="M5" s="72"/>
    </row>
    <row r="6" spans="1:13" s="16" customFormat="1" ht="21" customHeight="1">
      <c r="C6" s="37"/>
      <c r="D6" s="29"/>
      <c r="E6" s="38" t="s">
        <v>65</v>
      </c>
      <c r="I6" s="71" t="s">
        <v>45</v>
      </c>
      <c r="J6" s="71"/>
      <c r="K6" s="71"/>
      <c r="L6" s="38"/>
    </row>
    <row r="7" spans="1:13" s="16" customFormat="1" ht="21" customHeight="1">
      <c r="C7" s="36"/>
      <c r="E7" s="38" t="s">
        <v>69</v>
      </c>
      <c r="G7" s="38" t="s">
        <v>46</v>
      </c>
      <c r="I7" s="38" t="s">
        <v>47</v>
      </c>
      <c r="J7" s="38"/>
      <c r="K7" s="38"/>
      <c r="L7" s="38"/>
    </row>
    <row r="8" spans="1:13" s="16" customFormat="1" ht="21" customHeight="1">
      <c r="C8" s="21" t="s">
        <v>0</v>
      </c>
      <c r="E8" s="39" t="s">
        <v>48</v>
      </c>
      <c r="G8" s="21" t="s">
        <v>49</v>
      </c>
      <c r="I8" s="39" t="s">
        <v>50</v>
      </c>
      <c r="K8" s="39" t="s">
        <v>51</v>
      </c>
      <c r="L8" s="24"/>
      <c r="M8" s="39" t="s">
        <v>52</v>
      </c>
    </row>
    <row r="9" spans="1:13" ht="21" customHeight="1">
      <c r="A9" s="8" t="str">
        <f>conso!A14</f>
        <v>Balance as at 1 January 2024</v>
      </c>
      <c r="C9" s="40"/>
      <c r="D9" s="28"/>
      <c r="E9" s="26">
        <v>326549999</v>
      </c>
      <c r="F9" s="27"/>
      <c r="G9" s="26">
        <v>1026968920</v>
      </c>
      <c r="H9" s="26"/>
      <c r="I9" s="26">
        <v>32655000</v>
      </c>
      <c r="J9" s="24"/>
      <c r="K9" s="26">
        <v>838535682</v>
      </c>
      <c r="L9" s="27"/>
      <c r="M9" s="26">
        <f>SUM(E9:K9)</f>
        <v>2224709601</v>
      </c>
    </row>
    <row r="10" spans="1:13" ht="21" customHeight="1">
      <c r="A10" s="15" t="s">
        <v>143</v>
      </c>
      <c r="C10" s="40"/>
      <c r="D10" s="28"/>
      <c r="E10" s="26">
        <v>0</v>
      </c>
      <c r="F10" s="27"/>
      <c r="G10" s="26">
        <v>0</v>
      </c>
      <c r="H10" s="26"/>
      <c r="I10" s="26">
        <v>0</v>
      </c>
      <c r="J10" s="24"/>
      <c r="K10" s="26">
        <f>SUM(pl!M24)</f>
        <v>304546433</v>
      </c>
      <c r="L10" s="27"/>
      <c r="M10" s="26">
        <f>SUM(E10:K10)</f>
        <v>304546433</v>
      </c>
    </row>
    <row r="11" spans="1:13" ht="21" customHeight="1">
      <c r="A11" s="15" t="s">
        <v>144</v>
      </c>
      <c r="C11" s="40"/>
      <c r="D11" s="28"/>
      <c r="E11" s="41">
        <v>0</v>
      </c>
      <c r="F11" s="27"/>
      <c r="G11" s="41">
        <v>0</v>
      </c>
      <c r="H11" s="26"/>
      <c r="I11" s="41">
        <v>0</v>
      </c>
      <c r="J11" s="24"/>
      <c r="K11" s="41">
        <f>SUM(pl!M38)</f>
        <v>0</v>
      </c>
      <c r="L11" s="27"/>
      <c r="M11" s="41">
        <f>SUM(E11:K11)</f>
        <v>0</v>
      </c>
    </row>
    <row r="12" spans="1:13" ht="21" customHeight="1">
      <c r="A12" s="15" t="s">
        <v>145</v>
      </c>
      <c r="C12" s="40"/>
      <c r="D12" s="28"/>
      <c r="E12" s="27">
        <f>SUM(E10:E11)</f>
        <v>0</v>
      </c>
      <c r="F12" s="27"/>
      <c r="G12" s="27">
        <f>SUM(G10:G11)</f>
        <v>0</v>
      </c>
      <c r="H12" s="27"/>
      <c r="I12" s="27">
        <f>SUM(I10:I11)</f>
        <v>0</v>
      </c>
      <c r="J12" s="27"/>
      <c r="K12" s="27">
        <f>SUM(K10:K11)</f>
        <v>304546433</v>
      </c>
      <c r="L12" s="27"/>
      <c r="M12" s="27">
        <f>SUM(M10:M11)</f>
        <v>304546433</v>
      </c>
    </row>
    <row r="13" spans="1:13" ht="21" customHeight="1">
      <c r="A13" s="15" t="s">
        <v>136</v>
      </c>
      <c r="C13" s="40" t="s">
        <v>208</v>
      </c>
      <c r="D13" s="28"/>
      <c r="E13" s="27">
        <v>0</v>
      </c>
      <c r="F13" s="27"/>
      <c r="G13" s="27">
        <v>0</v>
      </c>
      <c r="H13" s="27"/>
      <c r="I13" s="27">
        <v>0</v>
      </c>
      <c r="J13" s="27"/>
      <c r="K13" s="27">
        <v>-146947499</v>
      </c>
      <c r="L13" s="27"/>
      <c r="M13" s="26">
        <f>SUM(E13:K13)</f>
        <v>-146947499</v>
      </c>
    </row>
    <row r="14" spans="1:13" ht="21" customHeight="1">
      <c r="A14" s="15" t="s">
        <v>188</v>
      </c>
      <c r="C14" s="40"/>
      <c r="D14" s="28"/>
      <c r="E14" s="27"/>
      <c r="F14" s="27"/>
      <c r="G14" s="27"/>
      <c r="H14" s="27"/>
      <c r="I14" s="27"/>
      <c r="J14" s="27"/>
      <c r="K14" s="27"/>
      <c r="L14" s="27"/>
      <c r="M14" s="26"/>
    </row>
    <row r="15" spans="1:13" ht="21" customHeight="1">
      <c r="A15" s="15" t="s">
        <v>164</v>
      </c>
      <c r="C15" s="40"/>
      <c r="D15" s="28"/>
      <c r="E15" s="27"/>
      <c r="F15" s="27"/>
      <c r="G15" s="27"/>
      <c r="H15" s="27"/>
      <c r="I15" s="27"/>
      <c r="J15" s="27"/>
      <c r="K15" s="27"/>
      <c r="L15" s="27"/>
      <c r="M15" s="26"/>
    </row>
    <row r="16" spans="1:13" ht="21" customHeight="1">
      <c r="A16" s="15" t="s">
        <v>160</v>
      </c>
      <c r="C16" s="40">
        <v>23</v>
      </c>
      <c r="D16" s="28"/>
      <c r="E16" s="30">
        <v>0</v>
      </c>
      <c r="F16" s="27"/>
      <c r="G16" s="30">
        <v>0</v>
      </c>
      <c r="H16" s="27"/>
      <c r="I16" s="30">
        <v>0</v>
      </c>
      <c r="J16" s="27"/>
      <c r="K16" s="30">
        <v>292988937</v>
      </c>
      <c r="L16" s="27"/>
      <c r="M16" s="41">
        <f>SUM(E16:K16)</f>
        <v>292988937</v>
      </c>
    </row>
    <row r="17" spans="1:13" ht="21" customHeight="1" thickBot="1">
      <c r="A17" s="8" t="str">
        <f>conso!A25</f>
        <v>Balance as at 31 December 2024</v>
      </c>
      <c r="C17" s="40"/>
      <c r="D17" s="28"/>
      <c r="E17" s="42">
        <f>SUM(E9,E12:E16)</f>
        <v>326549999</v>
      </c>
      <c r="F17" s="27"/>
      <c r="G17" s="42">
        <f>SUM(G9,G12:G16)</f>
        <v>1026968920</v>
      </c>
      <c r="H17" s="27"/>
      <c r="I17" s="42">
        <f>SUM(I9,I12:I16)</f>
        <v>32655000</v>
      </c>
      <c r="J17" s="27"/>
      <c r="K17" s="42">
        <f>SUM(K9,K12:K16)</f>
        <v>1289123553</v>
      </c>
      <c r="L17" s="27"/>
      <c r="M17" s="42">
        <f>SUM(M9,M12:M16)</f>
        <v>2675297472</v>
      </c>
    </row>
    <row r="18" spans="1:13" ht="21" customHeight="1" thickTop="1">
      <c r="A18" s="8"/>
      <c r="C18" s="40"/>
      <c r="D18" s="28"/>
      <c r="E18" s="27"/>
      <c r="F18" s="27"/>
      <c r="G18" s="27"/>
      <c r="H18" s="27"/>
      <c r="I18" s="27"/>
      <c r="J18" s="27"/>
      <c r="K18" s="24"/>
      <c r="L18" s="27"/>
      <c r="M18" s="27"/>
    </row>
    <row r="19" spans="1:13" ht="21" customHeight="1">
      <c r="A19" s="8" t="str">
        <f>conso!A27</f>
        <v>Balance as at 1 January 2025</v>
      </c>
      <c r="C19" s="40"/>
      <c r="D19" s="28"/>
      <c r="E19" s="27">
        <f>E17</f>
        <v>326549999</v>
      </c>
      <c r="F19" s="27"/>
      <c r="G19" s="27">
        <f>G17</f>
        <v>1026968920</v>
      </c>
      <c r="H19" s="27"/>
      <c r="I19" s="27">
        <f>I17</f>
        <v>32655000</v>
      </c>
      <c r="J19" s="27"/>
      <c r="K19" s="27">
        <f>K17</f>
        <v>1289123553</v>
      </c>
      <c r="L19" s="27"/>
      <c r="M19" s="27">
        <f>M17</f>
        <v>2675297472</v>
      </c>
    </row>
    <row r="20" spans="1:13" ht="21" customHeight="1">
      <c r="A20" s="15" t="s">
        <v>143</v>
      </c>
      <c r="C20" s="40"/>
      <c r="D20" s="28"/>
      <c r="E20" s="26">
        <v>0</v>
      </c>
      <c r="F20" s="27"/>
      <c r="G20" s="26">
        <v>0</v>
      </c>
      <c r="H20" s="26"/>
      <c r="I20" s="26">
        <v>0</v>
      </c>
      <c r="J20" s="24"/>
      <c r="K20" s="26">
        <f>SUM(pl!K24)</f>
        <v>333387883</v>
      </c>
      <c r="L20" s="27"/>
      <c r="M20" s="26">
        <f>SUM(E20:K20)</f>
        <v>333387883</v>
      </c>
    </row>
    <row r="21" spans="1:13" ht="21" customHeight="1">
      <c r="A21" s="15" t="s">
        <v>144</v>
      </c>
      <c r="C21" s="40"/>
      <c r="D21" s="28"/>
      <c r="E21" s="41">
        <v>0</v>
      </c>
      <c r="F21" s="27"/>
      <c r="G21" s="41">
        <v>0</v>
      </c>
      <c r="H21" s="26"/>
      <c r="I21" s="41">
        <v>0</v>
      </c>
      <c r="J21" s="24"/>
      <c r="K21" s="41">
        <f>SUM(pl!K38)</f>
        <v>-12800977</v>
      </c>
      <c r="L21" s="27"/>
      <c r="M21" s="41">
        <f>SUM(E21:K21)</f>
        <v>-12800977</v>
      </c>
    </row>
    <row r="22" spans="1:13" ht="21" customHeight="1">
      <c r="A22" s="15" t="s">
        <v>145</v>
      </c>
      <c r="C22" s="40"/>
      <c r="D22" s="28"/>
      <c r="E22" s="27">
        <f>SUM(E20:E21)</f>
        <v>0</v>
      </c>
      <c r="F22" s="27"/>
      <c r="G22" s="27">
        <f>SUM(G20:G21)</f>
        <v>0</v>
      </c>
      <c r="H22" s="27"/>
      <c r="I22" s="27">
        <f>SUM(I20:I21)</f>
        <v>0</v>
      </c>
      <c r="J22" s="27"/>
      <c r="K22" s="27">
        <f>SUM(K20:K21)</f>
        <v>320586906</v>
      </c>
      <c r="L22" s="27"/>
      <c r="M22" s="27">
        <f>SUM(M20:M21)</f>
        <v>320586906</v>
      </c>
    </row>
    <row r="23" spans="1:13" ht="21" customHeight="1">
      <c r="A23" s="15" t="s">
        <v>136</v>
      </c>
      <c r="C23" s="40" t="s">
        <v>208</v>
      </c>
      <c r="D23" s="28"/>
      <c r="E23" s="30">
        <v>0</v>
      </c>
      <c r="F23" s="27"/>
      <c r="G23" s="30">
        <v>0</v>
      </c>
      <c r="H23" s="27"/>
      <c r="I23" s="30">
        <v>0</v>
      </c>
      <c r="J23" s="27"/>
      <c r="K23" s="30">
        <v>-124089000</v>
      </c>
      <c r="L23" s="27"/>
      <c r="M23" s="30">
        <f t="shared" ref="M23" si="0">SUM(E23:K23)</f>
        <v>-124089000</v>
      </c>
    </row>
    <row r="24" spans="1:13" ht="21" customHeight="1" thickBot="1">
      <c r="A24" s="8" t="str">
        <f>conso!A37</f>
        <v>Balance as at 31 December 2025</v>
      </c>
      <c r="C24" s="43"/>
      <c r="D24" s="28"/>
      <c r="E24" s="42">
        <f>SUM(E19,E22:E23)</f>
        <v>326549999</v>
      </c>
      <c r="F24" s="27"/>
      <c r="G24" s="42">
        <f>SUM(G19,G22:G23)</f>
        <v>1026968920</v>
      </c>
      <c r="H24" s="27"/>
      <c r="I24" s="42">
        <f>SUM(I19,I22:I23)</f>
        <v>32655000</v>
      </c>
      <c r="J24" s="27"/>
      <c r="K24" s="42">
        <f>SUM(K19,K22:K23)</f>
        <v>1485621459</v>
      </c>
      <c r="L24" s="27"/>
      <c r="M24" s="42">
        <f>SUM(M19,M22:M23)</f>
        <v>2871795378</v>
      </c>
    </row>
    <row r="25" spans="1:13" ht="16.5" customHeight="1" thickTop="1">
      <c r="E25" s="17">
        <f>E19-bs!M64</f>
        <v>0</v>
      </c>
      <c r="G25" s="17">
        <f>G19-bs!M65</f>
        <v>0</v>
      </c>
      <c r="I25" s="17">
        <f>I19-bs!M68</f>
        <v>0</v>
      </c>
      <c r="K25" s="17">
        <f>K19-bs!M69</f>
        <v>0</v>
      </c>
      <c r="M25" s="17">
        <f>M19-bs!M71</f>
        <v>0</v>
      </c>
    </row>
    <row r="26" spans="1:13" ht="16.5" customHeight="1">
      <c r="E26" s="17">
        <f>E24-bs!K64</f>
        <v>0</v>
      </c>
      <c r="G26" s="17">
        <f>G24-bs!K65</f>
        <v>0</v>
      </c>
      <c r="I26" s="17">
        <f>I24-bs!K68</f>
        <v>0</v>
      </c>
      <c r="K26" s="17">
        <f>K24-bs!K69</f>
        <v>0</v>
      </c>
      <c r="M26" s="17">
        <f>M24-bs!K71</f>
        <v>0</v>
      </c>
    </row>
    <row r="27" spans="1:13" ht="21" customHeight="1">
      <c r="A27" s="18" t="s">
        <v>133</v>
      </c>
      <c r="B27" s="18"/>
      <c r="C27" s="18"/>
      <c r="D27" s="31"/>
      <c r="E27" s="32"/>
      <c r="F27" s="32"/>
      <c r="G27" s="32"/>
      <c r="H27" s="32"/>
      <c r="I27" s="32"/>
    </row>
  </sheetData>
  <mergeCells count="2">
    <mergeCell ref="I6:K6"/>
    <mergeCell ref="E5:M5"/>
  </mergeCells>
  <printOptions horizontalCentered="1"/>
  <pageMargins left="0.59055118110236227" right="0.39370078740157483" top="0.98425196850393704" bottom="0.39370078740157483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1972-F18E-4B41-B4B6-25966AC5E58F}">
  <dimension ref="A1:M95"/>
  <sheetViews>
    <sheetView showGridLines="0" tabSelected="1" view="pageBreakPreview" topLeftCell="A61" zoomScale="70" zoomScaleNormal="100" zoomScaleSheetLayoutView="70" workbookViewId="0">
      <selection activeCell="K72" sqref="K72"/>
    </sheetView>
  </sheetViews>
  <sheetFormatPr defaultColWidth="10.54296875" defaultRowHeight="21.75" customHeight="1"/>
  <cols>
    <col min="1" max="3" width="11.81640625" style="18" customWidth="1"/>
    <col min="4" max="4" width="14.1796875" style="18" customWidth="1"/>
    <col min="5" max="5" width="6.1796875" style="35" customWidth="1"/>
    <col min="6" max="6" width="3.1796875" style="35" customWidth="1"/>
    <col min="7" max="7" width="16.81640625" style="17" customWidth="1"/>
    <col min="8" max="8" width="2" style="18" customWidth="1"/>
    <col min="9" max="9" width="17.54296875" style="17" customWidth="1"/>
    <col min="10" max="10" width="2" style="18" customWidth="1"/>
    <col min="11" max="11" width="16.81640625" style="17" customWidth="1"/>
    <col min="12" max="12" width="2" style="18" customWidth="1"/>
    <col min="13" max="13" width="16.81640625" style="18" customWidth="1"/>
    <col min="14" max="16384" width="10.54296875" style="18"/>
  </cols>
  <sheetData>
    <row r="1" spans="1:13" s="12" customFormat="1" ht="21.75" customHeight="1">
      <c r="A1" s="8" t="s">
        <v>109</v>
      </c>
      <c r="B1" s="8"/>
      <c r="C1" s="9"/>
      <c r="D1" s="9"/>
      <c r="E1" s="10"/>
      <c r="F1" s="10"/>
      <c r="G1" s="11"/>
      <c r="I1" s="11"/>
      <c r="K1" s="11"/>
    </row>
    <row r="2" spans="1:13" s="12" customFormat="1" ht="21.75" customHeight="1">
      <c r="A2" s="8" t="s">
        <v>94</v>
      </c>
      <c r="B2" s="8"/>
      <c r="C2" s="9"/>
      <c r="D2" s="9"/>
      <c r="E2" s="10"/>
      <c r="F2" s="10"/>
      <c r="G2" s="11"/>
      <c r="I2" s="11"/>
      <c r="K2" s="11"/>
    </row>
    <row r="3" spans="1:13" s="13" customFormat="1" ht="21.75" customHeight="1">
      <c r="A3" s="8" t="str">
        <f>pl!A3</f>
        <v>For the year ended 31 December 2025</v>
      </c>
      <c r="B3" s="8"/>
      <c r="C3" s="8"/>
      <c r="D3" s="8"/>
      <c r="G3" s="11"/>
      <c r="H3" s="12"/>
      <c r="I3" s="11"/>
      <c r="J3" s="12"/>
      <c r="K3" s="11"/>
      <c r="L3" s="12"/>
      <c r="M3" s="14"/>
    </row>
    <row r="4" spans="1:13" s="15" customFormat="1" ht="21.75" customHeight="1">
      <c r="D4" s="16"/>
      <c r="E4" s="16"/>
      <c r="G4" s="17"/>
      <c r="H4" s="18"/>
      <c r="I4" s="17"/>
      <c r="J4" s="18"/>
      <c r="K4" s="17"/>
      <c r="L4" s="18"/>
      <c r="M4" s="19" t="s">
        <v>135</v>
      </c>
    </row>
    <row r="5" spans="1:13" s="15" customFormat="1" ht="21.75" customHeight="1">
      <c r="D5" s="16"/>
      <c r="E5" s="16"/>
      <c r="G5" s="70" t="s">
        <v>77</v>
      </c>
      <c r="H5" s="70"/>
      <c r="I5" s="70"/>
      <c r="K5" s="70" t="s">
        <v>76</v>
      </c>
      <c r="L5" s="70"/>
      <c r="M5" s="70"/>
    </row>
    <row r="6" spans="1:13" s="15" customFormat="1" ht="21.75" customHeight="1">
      <c r="D6" s="16"/>
      <c r="E6" s="20"/>
      <c r="G6" s="21">
        <v>2025</v>
      </c>
      <c r="H6" s="20"/>
      <c r="I6" s="21">
        <v>2024</v>
      </c>
      <c r="J6" s="20"/>
      <c r="K6" s="21">
        <v>2025</v>
      </c>
      <c r="L6" s="20"/>
      <c r="M6" s="21">
        <v>2024</v>
      </c>
    </row>
    <row r="7" spans="1:13" s="15" customFormat="1" ht="21.75" customHeight="1">
      <c r="A7" s="22" t="s">
        <v>34</v>
      </c>
      <c r="G7" s="23"/>
      <c r="I7" s="23"/>
      <c r="K7" s="23"/>
      <c r="M7" s="19"/>
    </row>
    <row r="8" spans="1:13" s="15" customFormat="1" ht="21.75" customHeight="1">
      <c r="A8" s="18" t="s">
        <v>58</v>
      </c>
      <c r="G8" s="23">
        <f>SUM(pl!G22)</f>
        <v>608706554</v>
      </c>
      <c r="H8" s="17"/>
      <c r="I8" s="23">
        <f>SUM(pl!I22)</f>
        <v>537158553</v>
      </c>
      <c r="J8" s="17"/>
      <c r="K8" s="23">
        <f>SUM(pl!K22)</f>
        <v>341879533</v>
      </c>
      <c r="L8" s="17"/>
      <c r="M8" s="23">
        <f>SUM(pl!M22)</f>
        <v>315971150</v>
      </c>
    </row>
    <row r="9" spans="1:13" s="15" customFormat="1" ht="21.75" customHeight="1">
      <c r="A9" s="18" t="s">
        <v>59</v>
      </c>
      <c r="G9" s="23"/>
      <c r="H9" s="17"/>
      <c r="I9" s="23"/>
      <c r="J9" s="17"/>
      <c r="K9" s="23"/>
      <c r="L9" s="17"/>
      <c r="M9" s="23"/>
    </row>
    <row r="10" spans="1:13" s="15" customFormat="1" ht="21.75" customHeight="1">
      <c r="A10" s="18" t="s">
        <v>60</v>
      </c>
      <c r="G10" s="23"/>
      <c r="H10" s="17"/>
      <c r="I10" s="23"/>
      <c r="J10" s="17"/>
      <c r="K10" s="23"/>
      <c r="L10" s="17"/>
      <c r="M10" s="23"/>
    </row>
    <row r="11" spans="1:13" s="15" customFormat="1" ht="21.75" customHeight="1">
      <c r="A11" s="18" t="s">
        <v>35</v>
      </c>
      <c r="G11" s="24">
        <v>530510462</v>
      </c>
      <c r="H11" s="24"/>
      <c r="I11" s="24">
        <v>544439962</v>
      </c>
      <c r="J11" s="24"/>
      <c r="K11" s="24">
        <v>83221228</v>
      </c>
      <c r="L11" s="24"/>
      <c r="M11" s="24">
        <v>93689460</v>
      </c>
    </row>
    <row r="12" spans="1:13" s="15" customFormat="1" ht="21.75" customHeight="1">
      <c r="A12" s="18" t="s">
        <v>156</v>
      </c>
      <c r="G12" s="24"/>
      <c r="H12" s="24"/>
      <c r="I12" s="24"/>
      <c r="J12" s="24"/>
      <c r="K12" s="24"/>
      <c r="L12" s="24"/>
      <c r="M12" s="24"/>
    </row>
    <row r="13" spans="1:13" s="15" customFormat="1" ht="21.75" customHeight="1">
      <c r="A13" s="18" t="s">
        <v>225</v>
      </c>
      <c r="G13" s="24"/>
      <c r="H13" s="24"/>
      <c r="I13" s="24"/>
      <c r="J13" s="24"/>
      <c r="K13" s="24"/>
      <c r="L13" s="24"/>
      <c r="M13" s="24"/>
    </row>
    <row r="14" spans="1:13" s="15" customFormat="1" ht="21.75" customHeight="1">
      <c r="A14" s="18" t="s">
        <v>189</v>
      </c>
      <c r="G14" s="24">
        <v>0</v>
      </c>
      <c r="H14" s="24"/>
      <c r="I14" s="24">
        <v>2136766</v>
      </c>
      <c r="J14" s="24"/>
      <c r="K14" s="24">
        <v>0</v>
      </c>
      <c r="L14" s="24"/>
      <c r="M14" s="24">
        <v>2136766</v>
      </c>
    </row>
    <row r="15" spans="1:13" s="15" customFormat="1" ht="21.75" customHeight="1">
      <c r="A15" s="18" t="s">
        <v>214</v>
      </c>
      <c r="G15" s="24">
        <v>-4438586</v>
      </c>
      <c r="H15" s="24"/>
      <c r="I15" s="24">
        <v>27280789</v>
      </c>
      <c r="J15" s="24"/>
      <c r="K15" s="24">
        <v>2880491</v>
      </c>
      <c r="L15" s="24"/>
      <c r="M15" s="24">
        <v>288667</v>
      </c>
    </row>
    <row r="16" spans="1:13" s="15" customFormat="1" ht="21.75" customHeight="1">
      <c r="A16" s="18" t="s">
        <v>195</v>
      </c>
      <c r="G16" s="24">
        <v>0</v>
      </c>
      <c r="H16" s="24"/>
      <c r="I16" s="24">
        <v>0</v>
      </c>
      <c r="J16" s="24"/>
      <c r="K16" s="24">
        <v>0</v>
      </c>
      <c r="L16" s="24"/>
      <c r="M16" s="24">
        <v>-77600000</v>
      </c>
    </row>
    <row r="17" spans="1:13" s="15" customFormat="1" ht="21.75" customHeight="1">
      <c r="A17" s="18" t="s">
        <v>228</v>
      </c>
      <c r="G17" s="24">
        <v>851155</v>
      </c>
      <c r="H17" s="24"/>
      <c r="I17" s="24">
        <v>11222469</v>
      </c>
      <c r="J17" s="24"/>
      <c r="K17" s="24">
        <v>58412</v>
      </c>
      <c r="L17" s="24"/>
      <c r="M17" s="24">
        <v>12551629</v>
      </c>
    </row>
    <row r="18" spans="1:13" s="15" customFormat="1" ht="21.75" customHeight="1">
      <c r="A18" s="18" t="s">
        <v>229</v>
      </c>
      <c r="G18" s="24">
        <v>-192674</v>
      </c>
      <c r="H18" s="24"/>
      <c r="I18" s="24">
        <v>-3527175</v>
      </c>
      <c r="J18" s="24"/>
      <c r="K18" s="24">
        <v>0</v>
      </c>
      <c r="L18" s="24"/>
      <c r="M18" s="24">
        <v>-3395511</v>
      </c>
    </row>
    <row r="19" spans="1:13" s="15" customFormat="1" ht="21.75" customHeight="1">
      <c r="A19" s="18" t="s">
        <v>190</v>
      </c>
      <c r="G19" s="24">
        <v>3397049</v>
      </c>
      <c r="H19" s="24"/>
      <c r="I19" s="24">
        <v>2283236</v>
      </c>
      <c r="J19" s="24"/>
      <c r="K19" s="24">
        <v>3397049</v>
      </c>
      <c r="L19" s="24"/>
      <c r="M19" s="24">
        <v>2283236</v>
      </c>
    </row>
    <row r="20" spans="1:13" s="15" customFormat="1" ht="21.75" customHeight="1">
      <c r="A20" s="18" t="s">
        <v>202</v>
      </c>
      <c r="G20" s="24">
        <v>-1014850</v>
      </c>
      <c r="H20" s="24"/>
      <c r="I20" s="24">
        <v>-6936</v>
      </c>
      <c r="J20" s="24"/>
      <c r="K20" s="24">
        <v>0</v>
      </c>
      <c r="L20" s="24"/>
      <c r="M20" s="24">
        <v>0</v>
      </c>
    </row>
    <row r="21" spans="1:13" s="15" customFormat="1" ht="21.75" customHeight="1">
      <c r="A21" s="18" t="s">
        <v>215</v>
      </c>
      <c r="G21" s="24">
        <v>18460728</v>
      </c>
      <c r="H21" s="24"/>
      <c r="I21" s="24">
        <v>22718229</v>
      </c>
      <c r="J21" s="24"/>
      <c r="K21" s="24">
        <v>8280932</v>
      </c>
      <c r="L21" s="24"/>
      <c r="M21" s="24">
        <v>6419502</v>
      </c>
    </row>
    <row r="22" spans="1:13" s="15" customFormat="1" ht="21.75" customHeight="1">
      <c r="A22" s="18" t="s">
        <v>230</v>
      </c>
      <c r="G22" s="24">
        <v>30993263</v>
      </c>
      <c r="H22" s="24"/>
      <c r="I22" s="24">
        <v>560275</v>
      </c>
      <c r="J22" s="24"/>
      <c r="K22" s="24">
        <v>29483978</v>
      </c>
      <c r="L22" s="24"/>
      <c r="M22" s="24">
        <v>7881901</v>
      </c>
    </row>
    <row r="23" spans="1:13" s="15" customFormat="1" ht="21.75" customHeight="1">
      <c r="A23" s="18" t="s">
        <v>226</v>
      </c>
      <c r="G23" s="24"/>
      <c r="H23" s="24"/>
      <c r="I23" s="24"/>
      <c r="J23" s="24"/>
      <c r="K23" s="24"/>
      <c r="L23" s="24"/>
      <c r="M23" s="24"/>
    </row>
    <row r="24" spans="1:13" s="15" customFormat="1" ht="21.75" customHeight="1">
      <c r="A24" s="18" t="s">
        <v>151</v>
      </c>
      <c r="G24" s="24">
        <v>28862</v>
      </c>
      <c r="H24" s="24"/>
      <c r="I24" s="24">
        <v>-28862</v>
      </c>
      <c r="J24" s="24"/>
      <c r="K24" s="24">
        <v>28862</v>
      </c>
      <c r="L24" s="24"/>
      <c r="M24" s="24">
        <v>-28862</v>
      </c>
    </row>
    <row r="25" spans="1:13" s="15" customFormat="1" ht="21.75" customHeight="1">
      <c r="A25" s="18" t="s">
        <v>119</v>
      </c>
      <c r="G25" s="24">
        <v>2179828</v>
      </c>
      <c r="H25" s="24"/>
      <c r="I25" s="24">
        <v>1795961</v>
      </c>
      <c r="J25" s="24"/>
      <c r="K25" s="24">
        <v>2179828</v>
      </c>
      <c r="L25" s="24"/>
      <c r="M25" s="24">
        <v>1795961</v>
      </c>
    </row>
    <row r="26" spans="1:13" s="15" customFormat="1" ht="21.75" customHeight="1">
      <c r="A26" s="18" t="s">
        <v>157</v>
      </c>
      <c r="G26" s="24">
        <v>0</v>
      </c>
      <c r="H26" s="24"/>
      <c r="I26" s="24">
        <v>0</v>
      </c>
      <c r="J26" s="24"/>
      <c r="K26" s="24">
        <v>-262888462</v>
      </c>
      <c r="L26" s="24"/>
      <c r="M26" s="24">
        <v>-173780658</v>
      </c>
    </row>
    <row r="27" spans="1:13" s="15" customFormat="1" ht="21.75" customHeight="1">
      <c r="A27" s="18" t="s">
        <v>61</v>
      </c>
      <c r="G27" s="24">
        <v>-8590501</v>
      </c>
      <c r="H27" s="24"/>
      <c r="I27" s="24">
        <v>-10088336</v>
      </c>
      <c r="J27" s="24"/>
      <c r="K27" s="24">
        <v>-19889875</v>
      </c>
      <c r="L27" s="24"/>
      <c r="M27" s="24">
        <v>-2362620</v>
      </c>
    </row>
    <row r="28" spans="1:13" s="15" customFormat="1" ht="21.75" customHeight="1">
      <c r="A28" s="18" t="s">
        <v>191</v>
      </c>
      <c r="G28" s="25">
        <v>165045775</v>
      </c>
      <c r="H28" s="24"/>
      <c r="I28" s="25">
        <v>188805257</v>
      </c>
      <c r="J28" s="24"/>
      <c r="K28" s="25">
        <v>90641443</v>
      </c>
      <c r="L28" s="24"/>
      <c r="M28" s="25">
        <v>97733576</v>
      </c>
    </row>
    <row r="29" spans="1:13" s="15" customFormat="1" ht="21.75" customHeight="1">
      <c r="A29" s="18" t="s">
        <v>62</v>
      </c>
      <c r="G29" s="26"/>
      <c r="H29" s="26"/>
      <c r="I29" s="26"/>
      <c r="J29" s="26"/>
      <c r="K29" s="26"/>
      <c r="L29" s="26"/>
      <c r="M29" s="26"/>
    </row>
    <row r="30" spans="1:13" s="15" customFormat="1" ht="21.75" customHeight="1">
      <c r="A30" s="18" t="s">
        <v>63</v>
      </c>
      <c r="G30" s="24">
        <f>SUM(G8:G28)</f>
        <v>1345937065</v>
      </c>
      <c r="H30" s="24"/>
      <c r="I30" s="24">
        <f>SUM(I8:I28)</f>
        <v>1324750188</v>
      </c>
      <c r="J30" s="24"/>
      <c r="K30" s="24">
        <f>SUM(K8:K28)</f>
        <v>279273419</v>
      </c>
      <c r="L30" s="24"/>
      <c r="M30" s="24">
        <f>SUM(M8:M28)</f>
        <v>283584197</v>
      </c>
    </row>
    <row r="31" spans="1:13" s="15" customFormat="1" ht="21.75" customHeight="1">
      <c r="A31" s="18" t="s">
        <v>64</v>
      </c>
      <c r="G31" s="24"/>
      <c r="H31" s="24"/>
      <c r="I31" s="24"/>
      <c r="J31" s="24"/>
      <c r="K31" s="24"/>
      <c r="L31" s="24"/>
      <c r="M31" s="24"/>
    </row>
    <row r="32" spans="1:13" s="15" customFormat="1" ht="21.75" customHeight="1">
      <c r="A32" s="18" t="s">
        <v>216</v>
      </c>
      <c r="G32" s="27">
        <v>103467752</v>
      </c>
      <c r="H32" s="27"/>
      <c r="I32" s="27">
        <v>-70768280</v>
      </c>
      <c r="J32" s="27"/>
      <c r="K32" s="27">
        <v>48114022</v>
      </c>
      <c r="L32" s="27"/>
      <c r="M32" s="27">
        <v>-8394458</v>
      </c>
    </row>
    <row r="33" spans="1:13" s="15" customFormat="1" ht="21.75" customHeight="1">
      <c r="A33" s="18" t="s">
        <v>36</v>
      </c>
      <c r="G33" s="24">
        <v>-19125287</v>
      </c>
      <c r="H33" s="27"/>
      <c r="I33" s="24">
        <v>-66829080</v>
      </c>
      <c r="J33" s="27"/>
      <c r="K33" s="24">
        <v>13375835</v>
      </c>
      <c r="L33" s="27"/>
      <c r="M33" s="24">
        <v>-10354177</v>
      </c>
    </row>
    <row r="34" spans="1:13" s="15" customFormat="1" ht="21.75" customHeight="1">
      <c r="A34" s="18" t="s">
        <v>37</v>
      </c>
      <c r="G34" s="27">
        <v>-92679520</v>
      </c>
      <c r="H34" s="24"/>
      <c r="I34" s="27">
        <v>6280433</v>
      </c>
      <c r="J34" s="24"/>
      <c r="K34" s="27">
        <v>-15093811</v>
      </c>
      <c r="L34" s="24"/>
      <c r="M34" s="27">
        <v>4243768</v>
      </c>
    </row>
    <row r="35" spans="1:13" s="15" customFormat="1" ht="21.75" customHeight="1">
      <c r="A35" s="18" t="s">
        <v>38</v>
      </c>
      <c r="G35" s="27">
        <v>-9377755</v>
      </c>
      <c r="H35" s="27"/>
      <c r="I35" s="27">
        <v>20474880</v>
      </c>
      <c r="J35" s="27"/>
      <c r="K35" s="27">
        <v>-15284774</v>
      </c>
      <c r="L35" s="27"/>
      <c r="M35" s="27">
        <v>26571541</v>
      </c>
    </row>
    <row r="36" spans="1:13" s="15" customFormat="1" ht="21.75" customHeight="1">
      <c r="A36" s="18" t="s">
        <v>39</v>
      </c>
      <c r="G36" s="28"/>
      <c r="H36" s="27"/>
      <c r="I36" s="28"/>
      <c r="J36" s="27"/>
      <c r="K36" s="28"/>
      <c r="L36" s="27"/>
      <c r="M36" s="28"/>
    </row>
    <row r="37" spans="1:13" s="15" customFormat="1" ht="21.75" customHeight="1">
      <c r="A37" s="18" t="s">
        <v>217</v>
      </c>
      <c r="G37" s="27">
        <v>-25335625</v>
      </c>
      <c r="H37" s="27"/>
      <c r="I37" s="27">
        <v>24439010</v>
      </c>
      <c r="J37" s="27"/>
      <c r="K37" s="27">
        <v>-36399535</v>
      </c>
      <c r="L37" s="27"/>
      <c r="M37" s="27">
        <v>7901061</v>
      </c>
    </row>
    <row r="38" spans="1:13" s="15" customFormat="1" ht="21.75" customHeight="1">
      <c r="A38" s="18" t="s">
        <v>40</v>
      </c>
      <c r="G38" s="27">
        <v>41198323</v>
      </c>
      <c r="H38" s="27"/>
      <c r="I38" s="27">
        <v>-15588724</v>
      </c>
      <c r="J38" s="27"/>
      <c r="K38" s="27">
        <v>20072934</v>
      </c>
      <c r="L38" s="27"/>
      <c r="M38" s="27">
        <v>-4427658</v>
      </c>
    </row>
    <row r="39" spans="1:13" s="15" customFormat="1" ht="21.75" customHeight="1">
      <c r="A39" s="18" t="s">
        <v>171</v>
      </c>
      <c r="G39" s="27">
        <v>13696</v>
      </c>
      <c r="H39" s="27"/>
      <c r="I39" s="27">
        <v>400167</v>
      </c>
      <c r="J39" s="27"/>
      <c r="K39" s="27">
        <v>0</v>
      </c>
      <c r="L39" s="27"/>
      <c r="M39" s="27">
        <v>0</v>
      </c>
    </row>
    <row r="40" spans="1:13" s="15" customFormat="1" ht="21.75" customHeight="1">
      <c r="A40" s="18" t="s">
        <v>218</v>
      </c>
      <c r="G40" s="25">
        <v>-24040434</v>
      </c>
      <c r="H40" s="24"/>
      <c r="I40" s="25">
        <v>-9145105</v>
      </c>
      <c r="J40" s="24"/>
      <c r="K40" s="25">
        <v>-20063850</v>
      </c>
      <c r="L40" s="24"/>
      <c r="M40" s="25">
        <v>-2251489</v>
      </c>
    </row>
    <row r="41" spans="1:13" s="15" customFormat="1" ht="21.75" customHeight="1">
      <c r="A41" s="15" t="s">
        <v>34</v>
      </c>
      <c r="C41" s="29"/>
      <c r="G41" s="24">
        <f>SUM(G30:G40)</f>
        <v>1320058215</v>
      </c>
      <c r="H41" s="24"/>
      <c r="I41" s="24">
        <f>SUM(I30:I40)</f>
        <v>1214013489</v>
      </c>
      <c r="J41" s="24"/>
      <c r="K41" s="24">
        <f>SUM(K30:K40)</f>
        <v>273994240</v>
      </c>
      <c r="L41" s="24"/>
      <c r="M41" s="24">
        <f>SUM(M30:M40)</f>
        <v>296872785</v>
      </c>
    </row>
    <row r="42" spans="1:13" s="15" customFormat="1" ht="21.75" customHeight="1">
      <c r="A42" s="15" t="s">
        <v>192</v>
      </c>
      <c r="C42" s="29"/>
      <c r="G42" s="24">
        <v>31414227</v>
      </c>
      <c r="H42" s="24"/>
      <c r="I42" s="24">
        <v>33262414</v>
      </c>
      <c r="J42" s="24"/>
      <c r="K42" s="24">
        <v>31414227</v>
      </c>
      <c r="L42" s="24"/>
      <c r="M42" s="24">
        <v>33262414</v>
      </c>
    </row>
    <row r="43" spans="1:13" s="15" customFormat="1" ht="21.75" customHeight="1">
      <c r="A43" s="15" t="s">
        <v>146</v>
      </c>
      <c r="C43" s="29"/>
      <c r="G43" s="30">
        <v>-117387854</v>
      </c>
      <c r="H43" s="27"/>
      <c r="I43" s="30">
        <v>-104428015</v>
      </c>
      <c r="J43" s="27"/>
      <c r="K43" s="30">
        <v>-12292400</v>
      </c>
      <c r="L43" s="27"/>
      <c r="M43" s="30">
        <v>-17370307</v>
      </c>
    </row>
    <row r="44" spans="1:13" s="15" customFormat="1" ht="21.75" customHeight="1">
      <c r="A44" s="8" t="s">
        <v>41</v>
      </c>
      <c r="C44" s="29"/>
      <c r="G44" s="30">
        <f>SUM(G41:G43)</f>
        <v>1234084588</v>
      </c>
      <c r="H44" s="27"/>
      <c r="I44" s="30">
        <f>SUM(I41:I43)</f>
        <v>1142847888</v>
      </c>
      <c r="J44" s="27"/>
      <c r="K44" s="30">
        <f>SUM(K41:K43)</f>
        <v>293116067</v>
      </c>
      <c r="L44" s="27"/>
      <c r="M44" s="30">
        <f>SUM(M41:M43)</f>
        <v>312764892</v>
      </c>
    </row>
    <row r="45" spans="1:13" s="15" customFormat="1" ht="21.75" customHeight="1"/>
    <row r="46" spans="1:13" s="15" customFormat="1" ht="21.75" customHeight="1"/>
    <row r="47" spans="1:13" ht="21.75" customHeight="1">
      <c r="A47" s="18" t="s">
        <v>133</v>
      </c>
      <c r="D47" s="31"/>
      <c r="E47" s="32"/>
      <c r="F47" s="32"/>
    </row>
    <row r="48" spans="1:13" s="12" customFormat="1" ht="21.75" customHeight="1">
      <c r="A48" s="8" t="s">
        <v>109</v>
      </c>
      <c r="B48" s="9"/>
      <c r="C48" s="9"/>
      <c r="D48" s="13"/>
      <c r="E48" s="10"/>
      <c r="F48" s="10"/>
      <c r="G48" s="11"/>
      <c r="I48" s="11"/>
      <c r="K48" s="11"/>
    </row>
    <row r="49" spans="1:13" s="12" customFormat="1" ht="21.75" customHeight="1">
      <c r="A49" s="8" t="s">
        <v>95</v>
      </c>
      <c r="B49" s="9"/>
      <c r="C49" s="9"/>
      <c r="D49" s="13"/>
      <c r="E49" s="10"/>
      <c r="F49" s="10"/>
      <c r="G49" s="11"/>
      <c r="I49" s="11"/>
      <c r="K49" s="11"/>
    </row>
    <row r="50" spans="1:13" s="13" customFormat="1" ht="21.75" customHeight="1">
      <c r="A50" s="8" t="str">
        <f>A3</f>
        <v>For the year ended 31 December 2025</v>
      </c>
      <c r="B50" s="8"/>
      <c r="C50" s="8"/>
      <c r="G50" s="11"/>
      <c r="H50" s="12"/>
      <c r="I50" s="11"/>
      <c r="J50" s="12"/>
      <c r="K50" s="11"/>
      <c r="L50" s="12"/>
      <c r="M50" s="14"/>
    </row>
    <row r="51" spans="1:13" s="15" customFormat="1" ht="21.75" customHeight="1">
      <c r="D51" s="16"/>
      <c r="E51" s="16"/>
      <c r="G51" s="17"/>
      <c r="H51" s="18"/>
      <c r="I51" s="17"/>
      <c r="J51" s="18"/>
      <c r="K51" s="17"/>
      <c r="L51" s="18"/>
      <c r="M51" s="19" t="s">
        <v>135</v>
      </c>
    </row>
    <row r="52" spans="1:13" s="15" customFormat="1" ht="21.75" customHeight="1">
      <c r="D52" s="16"/>
      <c r="E52" s="16"/>
      <c r="G52" s="70" t="s">
        <v>77</v>
      </c>
      <c r="H52" s="70"/>
      <c r="I52" s="70"/>
      <c r="K52" s="70" t="s">
        <v>76</v>
      </c>
      <c r="L52" s="70"/>
      <c r="M52" s="70"/>
    </row>
    <row r="53" spans="1:13" s="15" customFormat="1" ht="21.75" customHeight="1">
      <c r="D53" s="16"/>
      <c r="E53" s="20"/>
      <c r="G53" s="21">
        <f>G6</f>
        <v>2025</v>
      </c>
      <c r="H53" s="20"/>
      <c r="I53" s="21">
        <f>I6</f>
        <v>2024</v>
      </c>
      <c r="J53" s="20"/>
      <c r="K53" s="21">
        <f>K6</f>
        <v>2025</v>
      </c>
      <c r="L53" s="20"/>
      <c r="M53" s="21">
        <f>M6</f>
        <v>2024</v>
      </c>
    </row>
    <row r="54" spans="1:13" s="15" customFormat="1" ht="21.75" customHeight="1">
      <c r="A54" s="22" t="s">
        <v>42</v>
      </c>
      <c r="G54" s="23"/>
      <c r="I54" s="23"/>
      <c r="K54" s="23"/>
      <c r="M54" s="19"/>
    </row>
    <row r="55" spans="1:13" s="15" customFormat="1" ht="21.75" customHeight="1">
      <c r="A55" s="18" t="s">
        <v>178</v>
      </c>
      <c r="G55" s="24">
        <v>0</v>
      </c>
      <c r="I55" s="24">
        <v>0</v>
      </c>
      <c r="K55" s="24">
        <v>13335920</v>
      </c>
      <c r="M55" s="24">
        <v>-371297956</v>
      </c>
    </row>
    <row r="56" spans="1:13" s="15" customFormat="1" ht="21.75" customHeight="1">
      <c r="A56" s="18" t="s">
        <v>219</v>
      </c>
      <c r="G56" s="24">
        <v>1248797</v>
      </c>
      <c r="H56" s="24"/>
      <c r="I56" s="24">
        <v>11120035</v>
      </c>
      <c r="J56" s="24"/>
      <c r="K56" s="24">
        <v>0</v>
      </c>
      <c r="L56" s="24"/>
      <c r="M56" s="24">
        <v>3788876</v>
      </c>
    </row>
    <row r="57" spans="1:13" s="15" customFormat="1" ht="21.75" customHeight="1">
      <c r="A57" s="18" t="s">
        <v>167</v>
      </c>
      <c r="G57" s="24">
        <v>-428714626</v>
      </c>
      <c r="H57" s="24"/>
      <c r="I57" s="24">
        <v>-573075691</v>
      </c>
      <c r="J57" s="24"/>
      <c r="K57" s="24">
        <v>-105977371</v>
      </c>
      <c r="L57" s="24"/>
      <c r="M57" s="24">
        <v>-84955943</v>
      </c>
    </row>
    <row r="58" spans="1:13" s="15" customFormat="1" ht="21.75" customHeight="1">
      <c r="A58" s="18" t="s">
        <v>120</v>
      </c>
      <c r="G58" s="24">
        <v>-6227120</v>
      </c>
      <c r="H58" s="24"/>
      <c r="I58" s="24">
        <v>-856063</v>
      </c>
      <c r="J58" s="24"/>
      <c r="K58" s="24">
        <v>-352309</v>
      </c>
      <c r="L58" s="24"/>
      <c r="M58" s="24">
        <v>0</v>
      </c>
    </row>
    <row r="59" spans="1:13" s="15" customFormat="1" ht="21.75" customHeight="1">
      <c r="A59" s="18" t="s">
        <v>172</v>
      </c>
      <c r="G59" s="24">
        <v>-2107669</v>
      </c>
      <c r="H59" s="24"/>
      <c r="I59" s="24">
        <v>0</v>
      </c>
      <c r="J59" s="24"/>
      <c r="K59" s="24">
        <v>0</v>
      </c>
      <c r="L59" s="24"/>
      <c r="M59" s="24">
        <v>0</v>
      </c>
    </row>
    <row r="60" spans="1:13" s="15" customFormat="1" ht="21.75" customHeight="1">
      <c r="A60" s="18" t="s">
        <v>138</v>
      </c>
      <c r="G60" s="24">
        <v>0</v>
      </c>
      <c r="H60" s="24"/>
      <c r="I60" s="24">
        <v>0</v>
      </c>
      <c r="J60" s="24"/>
      <c r="K60" s="24">
        <v>0</v>
      </c>
      <c r="L60" s="24"/>
      <c r="M60" s="24">
        <v>-30900674</v>
      </c>
    </row>
    <row r="61" spans="1:13" s="15" customFormat="1" ht="21.75" customHeight="1">
      <c r="A61" s="18" t="s">
        <v>201</v>
      </c>
      <c r="G61" s="24"/>
      <c r="H61" s="24"/>
      <c r="I61" s="24"/>
      <c r="J61" s="24"/>
      <c r="K61" s="24"/>
      <c r="L61" s="24"/>
      <c r="M61" s="24"/>
    </row>
    <row r="62" spans="1:13" s="15" customFormat="1" ht="21.75" customHeight="1">
      <c r="A62" s="18" t="s">
        <v>200</v>
      </c>
      <c r="G62" s="24">
        <v>0</v>
      </c>
      <c r="H62" s="24"/>
      <c r="I62" s="24">
        <v>-362972814</v>
      </c>
      <c r="J62" s="24"/>
      <c r="K62" s="24">
        <v>0</v>
      </c>
      <c r="L62" s="24"/>
      <c r="M62" s="24">
        <v>0</v>
      </c>
    </row>
    <row r="63" spans="1:13" s="15" customFormat="1" ht="21.75" customHeight="1">
      <c r="A63" s="18" t="s">
        <v>168</v>
      </c>
      <c r="G63" s="24">
        <v>0</v>
      </c>
      <c r="H63" s="24"/>
      <c r="I63" s="24">
        <v>-60268395</v>
      </c>
      <c r="J63" s="24"/>
      <c r="K63" s="24">
        <v>0</v>
      </c>
      <c r="L63" s="24"/>
      <c r="M63" s="24">
        <v>0</v>
      </c>
    </row>
    <row r="64" spans="1:13" s="15" customFormat="1" ht="21.75" customHeight="1">
      <c r="A64" s="18" t="s">
        <v>173</v>
      </c>
      <c r="G64" s="24">
        <v>2066346</v>
      </c>
      <c r="H64" s="24"/>
      <c r="I64" s="24">
        <v>-10698334</v>
      </c>
      <c r="J64" s="24"/>
      <c r="K64" s="24">
        <v>0</v>
      </c>
      <c r="L64" s="24"/>
      <c r="M64" s="24">
        <v>0</v>
      </c>
    </row>
    <row r="65" spans="1:13" s="15" customFormat="1" ht="21.75" customHeight="1">
      <c r="A65" s="18" t="s">
        <v>220</v>
      </c>
      <c r="G65" s="24">
        <v>-29584</v>
      </c>
      <c r="H65" s="24"/>
      <c r="I65" s="24">
        <v>2628949</v>
      </c>
      <c r="J65" s="24"/>
      <c r="K65" s="24">
        <v>0</v>
      </c>
      <c r="L65" s="24"/>
      <c r="M65" s="24">
        <v>0</v>
      </c>
    </row>
    <row r="66" spans="1:13" s="15" customFormat="1" ht="21.75" customHeight="1">
      <c r="A66" s="18" t="s">
        <v>179</v>
      </c>
      <c r="G66" s="24">
        <v>0</v>
      </c>
      <c r="H66" s="24"/>
      <c r="I66" s="24">
        <v>0</v>
      </c>
      <c r="J66" s="24"/>
      <c r="K66" s="24">
        <v>262888462</v>
      </c>
      <c r="L66" s="24"/>
      <c r="M66" s="24">
        <v>173780658</v>
      </c>
    </row>
    <row r="67" spans="1:13" s="15" customFormat="1" ht="21.75" customHeight="1">
      <c r="A67" s="18" t="s">
        <v>147</v>
      </c>
      <c r="G67" s="25">
        <v>7593461</v>
      </c>
      <c r="H67" s="24"/>
      <c r="I67" s="25">
        <v>9784218</v>
      </c>
      <c r="J67" s="24"/>
      <c r="K67" s="25">
        <v>14428673</v>
      </c>
      <c r="L67" s="24"/>
      <c r="M67" s="25">
        <v>2362620</v>
      </c>
    </row>
    <row r="68" spans="1:13" s="15" customFormat="1" ht="21.75" customHeight="1">
      <c r="A68" s="22" t="s">
        <v>174</v>
      </c>
      <c r="G68" s="33">
        <f>SUM(G55:G67)</f>
        <v>-426170395</v>
      </c>
      <c r="H68" s="24"/>
      <c r="I68" s="33">
        <f>SUM(I55:I67)</f>
        <v>-984338095</v>
      </c>
      <c r="J68" s="24"/>
      <c r="K68" s="33">
        <f>SUM(K55:K67)</f>
        <v>184323375</v>
      </c>
      <c r="L68" s="24"/>
      <c r="M68" s="33">
        <f>SUM(M55:M67)</f>
        <v>-307222419</v>
      </c>
    </row>
    <row r="69" spans="1:13" s="15" customFormat="1" ht="21.75" customHeight="1">
      <c r="A69" s="22" t="s">
        <v>43</v>
      </c>
      <c r="G69" s="24"/>
      <c r="H69" s="24"/>
      <c r="I69" s="24"/>
      <c r="J69" s="24"/>
      <c r="K69" s="24"/>
      <c r="L69" s="24"/>
      <c r="M69" s="24"/>
    </row>
    <row r="70" spans="1:13" s="15" customFormat="1" ht="21.75" customHeight="1">
      <c r="A70" s="18" t="s">
        <v>231</v>
      </c>
      <c r="G70" s="24"/>
      <c r="H70" s="24"/>
      <c r="I70" s="24"/>
      <c r="J70" s="24"/>
      <c r="K70" s="24"/>
      <c r="L70" s="24"/>
      <c r="M70" s="24"/>
    </row>
    <row r="71" spans="1:13" s="15" customFormat="1" ht="21.75" customHeight="1">
      <c r="A71" s="18" t="s">
        <v>175</v>
      </c>
      <c r="G71" s="24">
        <v>192310216</v>
      </c>
      <c r="H71" s="24"/>
      <c r="I71" s="24">
        <v>165226017</v>
      </c>
      <c r="J71" s="24"/>
      <c r="K71" s="24">
        <v>41380447</v>
      </c>
      <c r="L71" s="24"/>
      <c r="M71" s="24">
        <v>184211386</v>
      </c>
    </row>
    <row r="72" spans="1:13" s="15" customFormat="1" ht="21.75" customHeight="1">
      <c r="A72" s="18" t="s">
        <v>221</v>
      </c>
      <c r="G72" s="24">
        <v>-959530</v>
      </c>
      <c r="H72" s="24"/>
      <c r="I72" s="24">
        <v>-1360600</v>
      </c>
      <c r="J72" s="24"/>
      <c r="K72" s="24">
        <v>256173</v>
      </c>
      <c r="L72" s="24"/>
      <c r="M72" s="24">
        <v>-256173</v>
      </c>
    </row>
    <row r="73" spans="1:13" s="15" customFormat="1" ht="21.75" customHeight="1">
      <c r="A73" s="18" t="s">
        <v>139</v>
      </c>
      <c r="G73" s="24">
        <v>13796569</v>
      </c>
      <c r="H73" s="24"/>
      <c r="I73" s="24">
        <v>595756594</v>
      </c>
      <c r="J73" s="24"/>
      <c r="K73" s="24">
        <v>0</v>
      </c>
      <c r="L73" s="24"/>
      <c r="M73" s="24">
        <v>385000000</v>
      </c>
    </row>
    <row r="74" spans="1:13" s="15" customFormat="1" ht="21.75" customHeight="1">
      <c r="A74" s="18" t="s">
        <v>193</v>
      </c>
      <c r="G74" s="24">
        <v>-547130533</v>
      </c>
      <c r="H74" s="24"/>
      <c r="I74" s="24">
        <v>-415420689</v>
      </c>
      <c r="J74" s="24"/>
      <c r="K74" s="24">
        <v>-372867027</v>
      </c>
      <c r="L74" s="24"/>
      <c r="M74" s="24">
        <v>-275608148</v>
      </c>
    </row>
    <row r="75" spans="1:13" s="15" customFormat="1" ht="21.75" customHeight="1">
      <c r="A75" s="18" t="s">
        <v>194</v>
      </c>
      <c r="G75" s="24"/>
      <c r="H75" s="24"/>
      <c r="I75" s="24"/>
      <c r="J75" s="24"/>
      <c r="K75" s="24"/>
      <c r="L75" s="24"/>
      <c r="M75" s="24"/>
    </row>
    <row r="76" spans="1:13" s="15" customFormat="1" ht="21.75" customHeight="1">
      <c r="A76" s="18" t="s">
        <v>158</v>
      </c>
      <c r="G76" s="24">
        <v>0</v>
      </c>
      <c r="H76" s="24"/>
      <c r="I76" s="24">
        <v>8862000</v>
      </c>
      <c r="J76" s="24"/>
      <c r="K76" s="24">
        <v>0</v>
      </c>
      <c r="L76" s="24"/>
      <c r="M76" s="24">
        <v>0</v>
      </c>
    </row>
    <row r="77" spans="1:13" s="15" customFormat="1" ht="21.75" customHeight="1">
      <c r="A77" s="18" t="s">
        <v>141</v>
      </c>
      <c r="G77" s="24">
        <v>-37341182</v>
      </c>
      <c r="H77" s="24"/>
      <c r="I77" s="24">
        <v>-33330910</v>
      </c>
      <c r="J77" s="24"/>
      <c r="K77" s="24">
        <v>-4269478</v>
      </c>
      <c r="L77" s="24"/>
      <c r="M77" s="24">
        <v>-4034340</v>
      </c>
    </row>
    <row r="78" spans="1:13" s="15" customFormat="1" ht="21.75" customHeight="1">
      <c r="A78" s="18" t="s">
        <v>199</v>
      </c>
      <c r="G78" s="24">
        <v>0</v>
      </c>
      <c r="H78" s="24"/>
      <c r="I78" s="24">
        <v>-3000000</v>
      </c>
      <c r="J78" s="24"/>
      <c r="K78" s="24">
        <v>0</v>
      </c>
      <c r="L78" s="24"/>
      <c r="M78" s="24">
        <v>-3000000</v>
      </c>
    </row>
    <row r="79" spans="1:13" s="15" customFormat="1" ht="21.75" customHeight="1">
      <c r="A79" s="18" t="s">
        <v>148</v>
      </c>
      <c r="G79" s="24">
        <v>-137671655</v>
      </c>
      <c r="H79" s="24"/>
      <c r="I79" s="24">
        <v>-175274795</v>
      </c>
      <c r="J79" s="24"/>
      <c r="K79" s="24">
        <v>-92333451</v>
      </c>
      <c r="L79" s="24"/>
      <c r="M79" s="24">
        <v>-98521897</v>
      </c>
    </row>
    <row r="80" spans="1:13" s="15" customFormat="1" ht="21.75" customHeight="1">
      <c r="A80" s="18" t="s">
        <v>136</v>
      </c>
      <c r="G80" s="25">
        <v>-136765522</v>
      </c>
      <c r="H80" s="24"/>
      <c r="I80" s="25">
        <v>-158143868</v>
      </c>
      <c r="J80" s="24"/>
      <c r="K80" s="25">
        <v>-124089000</v>
      </c>
      <c r="L80" s="24"/>
      <c r="M80" s="25">
        <v>-146947499</v>
      </c>
    </row>
    <row r="81" spans="1:13" s="15" customFormat="1" ht="21.75" customHeight="1">
      <c r="A81" s="22" t="s">
        <v>232</v>
      </c>
      <c r="G81" s="33">
        <f>SUM(G70:G80)</f>
        <v>-653761637</v>
      </c>
      <c r="H81" s="24"/>
      <c r="I81" s="33">
        <f>SUM(I70:I80)</f>
        <v>-16686251</v>
      </c>
      <c r="J81" s="24"/>
      <c r="K81" s="33">
        <f>SUM(K70:K80)</f>
        <v>-551922336</v>
      </c>
      <c r="L81" s="24"/>
      <c r="M81" s="33">
        <f>SUM(M70:M80)</f>
        <v>40843329</v>
      </c>
    </row>
    <row r="82" spans="1:13" s="15" customFormat="1" ht="21.75" customHeight="1">
      <c r="A82" s="15" t="s">
        <v>203</v>
      </c>
      <c r="G82" s="25">
        <v>-152272056</v>
      </c>
      <c r="H82" s="24"/>
      <c r="I82" s="25">
        <v>-33884531</v>
      </c>
      <c r="J82" s="24"/>
      <c r="K82" s="25">
        <v>0</v>
      </c>
      <c r="L82" s="24"/>
      <c r="M82" s="25">
        <v>0</v>
      </c>
    </row>
    <row r="83" spans="1:13" s="15" customFormat="1" ht="21.75" customHeight="1">
      <c r="A83" s="22" t="s">
        <v>98</v>
      </c>
      <c r="G83" s="24">
        <f>SUM(G44,G68,G81:G82)</f>
        <v>1880500</v>
      </c>
      <c r="H83" s="24"/>
      <c r="I83" s="24">
        <f>SUM(I44,I68,I81:I82)</f>
        <v>107939011</v>
      </c>
      <c r="J83" s="24"/>
      <c r="K83" s="24">
        <f>SUM(K44,K68,K81:K82)</f>
        <v>-74482894</v>
      </c>
      <c r="L83" s="24"/>
      <c r="M83" s="24">
        <f>SUM(M44,M68,M81)</f>
        <v>46385802</v>
      </c>
    </row>
    <row r="84" spans="1:13" s="15" customFormat="1" ht="21.75" customHeight="1">
      <c r="A84" s="18" t="s">
        <v>149</v>
      </c>
      <c r="G84" s="25">
        <v>291008979</v>
      </c>
      <c r="H84" s="24"/>
      <c r="I84" s="25">
        <v>183069968</v>
      </c>
      <c r="J84" s="24"/>
      <c r="K84" s="25">
        <v>96659470</v>
      </c>
      <c r="L84" s="24"/>
      <c r="M84" s="25">
        <v>50273668</v>
      </c>
    </row>
    <row r="85" spans="1:13" s="15" customFormat="1" ht="21.75" customHeight="1" thickBot="1">
      <c r="A85" s="22" t="s">
        <v>155</v>
      </c>
      <c r="G85" s="34">
        <f>SUM(G83:G84)</f>
        <v>292889479</v>
      </c>
      <c r="H85" s="24"/>
      <c r="I85" s="34">
        <f>SUM(I83:I84)</f>
        <v>291008979</v>
      </c>
      <c r="J85" s="24"/>
      <c r="K85" s="34">
        <f>SUM(K83:K84)</f>
        <v>22176576</v>
      </c>
      <c r="L85" s="24"/>
      <c r="M85" s="34">
        <f>SUM(M83:M84)</f>
        <v>96659470</v>
      </c>
    </row>
    <row r="86" spans="1:13" s="15" customFormat="1" ht="21.75" customHeight="1" thickTop="1">
      <c r="G86" s="24">
        <f>G85-bs!G9</f>
        <v>0</v>
      </c>
      <c r="H86" s="24"/>
      <c r="I86" s="24">
        <f>I85-bs!I9</f>
        <v>0</v>
      </c>
      <c r="J86" s="24"/>
      <c r="K86" s="24">
        <f>K85-bs!K9</f>
        <v>0</v>
      </c>
      <c r="L86" s="24"/>
      <c r="M86" s="24">
        <f>M85-bs!M9</f>
        <v>0</v>
      </c>
    </row>
    <row r="87" spans="1:13" s="15" customFormat="1" ht="21.75" customHeight="1">
      <c r="A87" s="22" t="s">
        <v>44</v>
      </c>
      <c r="G87" s="24"/>
      <c r="H87" s="24"/>
      <c r="I87" s="24"/>
      <c r="J87" s="24"/>
      <c r="K87" s="24"/>
      <c r="L87" s="24"/>
      <c r="M87" s="24"/>
    </row>
    <row r="88" spans="1:13" s="15" customFormat="1" ht="21.75" customHeight="1">
      <c r="A88" s="18" t="s">
        <v>96</v>
      </c>
      <c r="G88" s="24"/>
      <c r="H88" s="24"/>
      <c r="I88" s="24"/>
      <c r="J88" s="24"/>
      <c r="K88" s="24"/>
      <c r="L88" s="24"/>
      <c r="M88" s="24"/>
    </row>
    <row r="89" spans="1:13" s="15" customFormat="1" ht="21.75" customHeight="1">
      <c r="A89" s="15" t="s">
        <v>137</v>
      </c>
    </row>
    <row r="90" spans="1:13" s="15" customFormat="1" ht="21.75" customHeight="1">
      <c r="A90" s="15" t="s">
        <v>222</v>
      </c>
      <c r="G90" s="24">
        <v>2120070.7891099993</v>
      </c>
      <c r="I90" s="24">
        <v>-15040605</v>
      </c>
      <c r="K90" s="24">
        <v>2944186</v>
      </c>
      <c r="L90" s="24"/>
      <c r="M90" s="24">
        <v>-1013752</v>
      </c>
    </row>
    <row r="91" spans="1:13" s="15" customFormat="1" ht="21.75" customHeight="1">
      <c r="A91" s="18" t="s">
        <v>169</v>
      </c>
      <c r="G91" s="23">
        <v>130873706</v>
      </c>
      <c r="I91" s="23">
        <v>11034802</v>
      </c>
      <c r="K91" s="23">
        <v>6050855</v>
      </c>
      <c r="M91" s="23">
        <v>0</v>
      </c>
    </row>
    <row r="92" spans="1:13" s="15" customFormat="1" ht="21.75" customHeight="1">
      <c r="A92" s="18" t="s">
        <v>223</v>
      </c>
      <c r="G92" s="23">
        <v>-12916537</v>
      </c>
      <c r="I92" s="23">
        <v>-122142</v>
      </c>
      <c r="K92" s="23">
        <v>0</v>
      </c>
      <c r="M92" s="23">
        <v>0</v>
      </c>
    </row>
    <row r="93" spans="1:13" s="15" customFormat="1" ht="21.75" customHeight="1">
      <c r="A93" s="18" t="s">
        <v>224</v>
      </c>
      <c r="G93" s="23">
        <v>-13931387</v>
      </c>
      <c r="I93" s="23">
        <v>-129078</v>
      </c>
      <c r="K93" s="23">
        <v>0</v>
      </c>
      <c r="M93" s="23">
        <v>0</v>
      </c>
    </row>
    <row r="94" spans="1:13" s="15" customFormat="1" ht="21.75" customHeight="1">
      <c r="A94" s="18"/>
      <c r="G94" s="23"/>
      <c r="I94" s="23"/>
      <c r="K94" s="23"/>
      <c r="M94" s="23"/>
    </row>
    <row r="95" spans="1:13" s="15" customFormat="1" ht="21.75" customHeight="1">
      <c r="A95" s="18" t="s">
        <v>133</v>
      </c>
      <c r="G95" s="23"/>
      <c r="I95" s="23"/>
      <c r="K95" s="23"/>
      <c r="M95" s="19"/>
    </row>
  </sheetData>
  <mergeCells count="4">
    <mergeCell ref="G5:I5"/>
    <mergeCell ref="K5:M5"/>
    <mergeCell ref="G52:I52"/>
    <mergeCell ref="K52:M52"/>
  </mergeCells>
  <pageMargins left="0.68" right="0.39370078740157483" top="0.78740157480314965" bottom="0.39370078740157483" header="0.19685039370078741" footer="0.19685039370078741"/>
  <pageSetup paperSize="9" scale="69" orientation="portrait" r:id="rId1"/>
  <rowBreaks count="1" manualBreakCount="1">
    <brk id="4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7BB23D610B144B944A8A62E48FF139" ma:contentTypeVersion="13" ma:contentTypeDescription="Create a new document." ma:contentTypeScope="" ma:versionID="faf7d1dc0c30b9c5348881b169e7bd96">
  <xsd:schema xmlns:xsd="http://www.w3.org/2001/XMLSchema" xmlns:xs="http://www.w3.org/2001/XMLSchema" xmlns:p="http://schemas.microsoft.com/office/2006/metadata/properties" xmlns:ns2="59320682-6c99-4868-82fa-87797991bd91" xmlns:ns3="1323530a-0138-46e8-a1f0-c5bcd9b5c002" targetNamespace="http://schemas.microsoft.com/office/2006/metadata/properties" ma:root="true" ma:fieldsID="7392ed37d3da5094f70717c4d08d7ffb" ns2:_="" ns3:_="">
    <xsd:import namespace="59320682-6c99-4868-82fa-87797991bd91"/>
    <xsd:import namespace="1323530a-0138-46e8-a1f0-c5bcd9b5c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320682-6c99-4868-82fa-87797991bd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b07bca-c93c-4d1d-9307-aae5d6f40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530a-0138-46e8-a1f0-c5bcd9b5c0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4518986-7ee6-4ac6-ac7b-97b6131bf139}" ma:internalName="TaxCatchAll" ma:showField="CatchAllData" ma:web="1323530a-0138-46e8-a1f0-c5bcd9b5c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320682-6c99-4868-82fa-87797991bd91">
      <Terms xmlns="http://schemas.microsoft.com/office/infopath/2007/PartnerControls"/>
    </lcf76f155ced4ddcb4097134ff3c332f>
    <TaxCatchAll xmlns="1323530a-0138-46e8-a1f0-c5bcd9b5c002" xsi:nil="true"/>
  </documentManagement>
</p:properties>
</file>

<file path=customXml/itemProps1.xml><?xml version="1.0" encoding="utf-8"?>
<ds:datastoreItem xmlns:ds="http://schemas.openxmlformats.org/officeDocument/2006/customXml" ds:itemID="{4EC049A2-8897-4774-AD1C-9CC47AC0D9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92639-D366-4A0E-A58B-C8A452DE67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320682-6c99-4868-82fa-87797991bd91"/>
    <ds:schemaRef ds:uri="1323530a-0138-46e8-a1f0-c5bcd9b5c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861C0-7248-40CA-9B68-EDF2F6AE2E03}">
  <ds:schemaRefs>
    <ds:schemaRef ds:uri="http://schemas.microsoft.com/office/2006/metadata/properties"/>
    <ds:schemaRef ds:uri="http://schemas.microsoft.com/office/infopath/2007/PartnerControls"/>
    <ds:schemaRef ds:uri="b903bc94-8601-47ef-a3ef-fbc72f899000"/>
    <ds:schemaRef ds:uri="50c908b1-f277-4340-90a9-4611d0b0f078"/>
    <ds:schemaRef ds:uri="51a2ad2e-4c33-48c0-ba8f-f6a30da81cc2"/>
    <ds:schemaRef ds:uri="7d9868bf-ad44-41a6-8c0f-e6f2ee78a9d4"/>
    <ds:schemaRef ds:uri="59320682-6c99-4868-82fa-87797991bd91"/>
    <ds:schemaRef ds:uri="1323530a-0138-46e8-a1f0-c5bcd9b5c0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</vt:lpstr>
      <vt:lpstr>pl</vt:lpstr>
      <vt:lpstr>conso</vt:lpstr>
      <vt:lpstr>company</vt:lpstr>
      <vt:lpstr>cashflow</vt:lpstr>
      <vt:lpstr>bs!Print_Area</vt:lpstr>
      <vt:lpstr>cashflow!Print_Area</vt:lpstr>
      <vt:lpstr>company!Print_Area</vt:lpstr>
      <vt:lpstr>conso!Print_Area</vt:lpstr>
      <vt:lpstr>pl!Print_Area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Kamolwan.Theeravetch</dc:creator>
  <cp:lastModifiedBy>Natphawut Triratanawong</cp:lastModifiedBy>
  <cp:lastPrinted>2026-02-27T15:05:07Z</cp:lastPrinted>
  <dcterms:created xsi:type="dcterms:W3CDTF">2011-10-03T07:02:46Z</dcterms:created>
  <dcterms:modified xsi:type="dcterms:W3CDTF">2026-03-02T08:29:03Z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0x0101007F7BB23D610B144B944A8A62E48FF139</vt:lpwstr>
  </property>
  <property fmtid="{D5CDD505-2E9C-101B-9397-08002B2CF9AE}" pid="3" name="MediaServiceImageTags">
    <vt:lpwstr/>
  </property>
</Properties>
</file>